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B1721110-33BE-4696-A4EA-88D904DECA1B}" xr6:coauthVersionLast="47" xr6:coauthVersionMax="47" xr10:uidLastSave="{00000000-0000-0000-0000-000000000000}"/>
  <workbookProtection workbookAlgorithmName="SHA-512" workbookHashValue="5tVc7wydiBYPBJiQ0DnP7g0gYj4C1sqKwlRz3Wnowe2WuswxBZsTOIGy+plMPpHa6+zYoFuVphS/NZTXc82fFQ==" workbookSaltValue="wzkuQWGrtgmDxc5i1GplVQ==" workbookSpinCount="100000" lockStructure="1"/>
  <bookViews>
    <workbookView xWindow="-108" yWindow="-108" windowWidth="23256" windowHeight="14016" xr2:uid="{BA255851-B226-4A5C-87E0-2715D4F4B36E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Sum'!$A$1:$G$75</definedName>
    <definedName name="regbal">'Year 1 Term Sum'!$F$48</definedName>
    <definedName name="regbalttd">'Year 1 Term Sum'!$F$48</definedName>
    <definedName name="ropyear1">'Year 1 Term Sum'!#REF!</definedName>
    <definedName name="ropyear2">'Year 1 Term Sum'!#REF!</definedName>
    <definedName name="year1oth">'Year 1 Term Sum'!$F$73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A74" i="1"/>
  <c r="D70" i="1"/>
  <c r="D69" i="1"/>
  <c r="D68" i="1"/>
  <c r="D67" i="1"/>
  <c r="D66" i="1"/>
  <c r="C65" i="1"/>
  <c r="A65" i="1"/>
  <c r="D62" i="1"/>
  <c r="D61" i="1"/>
  <c r="D60" i="1"/>
  <c r="D59" i="1"/>
  <c r="D58" i="1"/>
  <c r="C57" i="1"/>
  <c r="A57" i="1"/>
  <c r="F56" i="1"/>
  <c r="A56" i="1"/>
  <c r="A48" i="1"/>
  <c r="F42" i="1"/>
  <c r="E36" i="1"/>
  <c r="E35" i="1"/>
  <c r="E34" i="1"/>
  <c r="F37" i="1" s="1"/>
  <c r="E13" i="1"/>
  <c r="E12" i="1"/>
  <c r="F16" i="1" s="1"/>
  <c r="F7" i="1"/>
  <c r="A5" i="1"/>
  <c r="A3" i="1"/>
  <c r="A52" i="1" s="1"/>
  <c r="E71" i="1" l="1"/>
  <c r="E63" i="1"/>
  <c r="F46" i="1"/>
  <c r="F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Leong, Celina</author>
  </authors>
  <commentList>
    <comment ref="A15" authorId="0" shapeId="0" xr:uid="{C98E6D13-28E9-41C0-89AB-6E0ABA2BA32B}">
      <text>
        <r>
          <rPr>
            <b/>
            <sz val="9"/>
            <color indexed="81"/>
            <rFont val="Tahoma"/>
            <family val="2"/>
          </rPr>
          <t>Leong, Celina:</t>
        </r>
        <r>
          <rPr>
            <sz val="9"/>
            <color indexed="81"/>
            <rFont val="Tahoma"/>
            <family val="2"/>
          </rPr>
          <t xml:space="preserve">
Air pods</t>
        </r>
      </text>
    </comment>
    <comment ref="A20" authorId="0" shapeId="0" xr:uid="{21A3394E-C4FA-4930-AD6A-3BF1A0709E4E}">
      <text>
        <r>
          <rPr>
            <b/>
            <sz val="9"/>
            <color indexed="81"/>
            <rFont val="Tahoma"/>
            <family val="2"/>
          </rPr>
          <t>Leong, Celina:</t>
        </r>
        <r>
          <rPr>
            <sz val="9"/>
            <color indexed="81"/>
            <rFont val="Tahoma"/>
            <family val="2"/>
          </rPr>
          <t xml:space="preserve">
Councillor home internet</t>
        </r>
      </text>
    </comment>
  </commentList>
</comments>
</file>

<file path=xl/sharedStrings.xml><?xml version="1.0" encoding="utf-8"?>
<sst xmlns="http://schemas.openxmlformats.org/spreadsheetml/2006/main" count="67" uniqueCount="45">
  <si>
    <t>REGIONAL COUNCILLOR’S TERM ALLOWANCE STATEMENT</t>
  </si>
  <si>
    <t xml:space="preserve">Allowance for the Current Council Term      </t>
  </si>
  <si>
    <t>2022 Expenses</t>
  </si>
  <si>
    <t>2023 Expenses</t>
  </si>
  <si>
    <t>FCM Annual Conference and Trade Show (Toronto, ON)</t>
  </si>
  <si>
    <t>May 25 - 28, 2023</t>
  </si>
  <si>
    <t>AMO AGM &amp; Annual Conference (London, ON)</t>
  </si>
  <si>
    <t>Aug. 20 - 23, 2023</t>
  </si>
  <si>
    <t>Peel Police Chief Gala - Shared Purchase of Table with Councillor McFadden</t>
  </si>
  <si>
    <t>Nov. 23, 2023</t>
  </si>
  <si>
    <t>Office Supplies</t>
  </si>
  <si>
    <t>Dec. 5, 2023</t>
  </si>
  <si>
    <t>2024 Expenses</t>
  </si>
  <si>
    <t>407 Charges</t>
  </si>
  <si>
    <t>Jan - May, 2024</t>
  </si>
  <si>
    <t>Feb. 1, 2024</t>
  </si>
  <si>
    <t>Peel Region Police Mailer</t>
  </si>
  <si>
    <t>Tickets for Mississauga Food Bank</t>
  </si>
  <si>
    <t>Tickets for Taste of Eden</t>
  </si>
  <si>
    <t>Heart House Hospice Golf Hole Sponsorship</t>
  </si>
  <si>
    <t>Tickets for Credit Valley Conservation Gala</t>
  </si>
  <si>
    <t>Bridgeway Family Centre Fundraiser</t>
  </si>
  <si>
    <t xml:space="preserve">Admission for Riverwood Harvest </t>
  </si>
  <si>
    <t>Donation - Compass Food Bank Walk</t>
  </si>
  <si>
    <t>Donatioin - ArtTrendZ Art Show</t>
  </si>
  <si>
    <t>SFRA Community Contribution - Ice Rink Liner</t>
  </si>
  <si>
    <t>The Pointer Subscription</t>
  </si>
  <si>
    <t>Queenscorp Mobile Sign</t>
  </si>
  <si>
    <t>Eden Food for Change Mobile Sign</t>
  </si>
  <si>
    <t>FCM Annual Conference and Trade Show (Calgary, AB)</t>
  </si>
  <si>
    <t>Jun. 6 - 9, 2024</t>
  </si>
  <si>
    <t>AMO AGM &amp; Annual Conference (Ottawa, ON)</t>
  </si>
  <si>
    <t>Aug. 18 - 21, 2024</t>
  </si>
  <si>
    <t>Jun - Nov, 2024</t>
  </si>
  <si>
    <t>2025 Expenses</t>
  </si>
  <si>
    <t>Feb. 4, 2025</t>
  </si>
  <si>
    <t>Aug. 17 - 20, 2025</t>
  </si>
  <si>
    <t>2026 Expenses</t>
  </si>
  <si>
    <t>Term To Date Expenses for November 17, 2022 to November 30, 2026</t>
  </si>
  <si>
    <t>AUTHORIZED EXPENSES OVER AND ABOVE ALLOWANCE</t>
  </si>
  <si>
    <t xml:space="preserve">Registration                   </t>
  </si>
  <si>
    <t>Travel</t>
  </si>
  <si>
    <t>Accommodation</t>
  </si>
  <si>
    <t>Per Diem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</si>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</sst>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  <numFmt numFmtId="168" formatCode="mmm\.\ dd\,\ yyyy"/>
  </numFmts>
  <fonts count="10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0" quotePrefix="1" applyFont="1"/>
    <xf numFmtId="164" fontId="4" fillId="0" borderId="0" xfId="2" applyFont="1"/>
    <xf numFmtId="43" fontId="4" fillId="0" borderId="0" xfId="0" applyNumberFormat="1" applyFont="1"/>
    <xf numFmtId="166" fontId="4" fillId="0" borderId="0" xfId="1" applyFont="1"/>
    <xf numFmtId="44" fontId="4" fillId="0" borderId="1" xfId="0" applyNumberFormat="1" applyFont="1" applyBorder="1"/>
    <xf numFmtId="0" fontId="2" fillId="0" borderId="0" xfId="0" applyFont="1"/>
    <xf numFmtId="167" fontId="2" fillId="0" borderId="0" xfId="0" applyNumberFormat="1" applyFont="1"/>
    <xf numFmtId="167" fontId="4" fillId="0" borderId="0" xfId="0" applyNumberFormat="1" applyFont="1"/>
    <xf numFmtId="164" fontId="4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166" fontId="4" fillId="0" borderId="0" xfId="1" applyFont="1" applyFill="1" applyBorder="1"/>
    <xf numFmtId="164" fontId="4" fillId="0" borderId="0" xfId="0" applyNumberFormat="1" applyFont="1"/>
    <xf numFmtId="0" fontId="6" fillId="0" borderId="0" xfId="0" applyFont="1" applyAlignment="1">
      <alignment horizontal="right"/>
    </xf>
    <xf numFmtId="164" fontId="4" fillId="0" borderId="0" xfId="2" applyFont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8" fontId="7" fillId="0" borderId="0" xfId="0" applyNumberFormat="1" applyFont="1" applyAlignment="1">
      <alignment horizontal="left"/>
    </xf>
    <xf numFmtId="165" fontId="4" fillId="0" borderId="2" xfId="0" applyNumberFormat="1" applyFont="1" applyBorder="1"/>
    <xf numFmtId="39" fontId="4" fillId="0" borderId="0" xfId="0" applyNumberFormat="1" applyFont="1"/>
    <xf numFmtId="164" fontId="4" fillId="0" borderId="3" xfId="2" applyFont="1" applyBorder="1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E32002F0-6478-4978-AA78-70CD2A3122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9FD2FF2C-459F-44A5-8098-6F783381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Mahoney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Mahone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rop\Finance\Corporate%20Finance\Accounting%20Services\Analytical%20Support\Councillors%20Expense%20Reports\COUNCIL%20TERM%202014-2018\Statement%20Footer\statement%20foo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17">
          <cell r="B17" t="str">
            <v>MAHONEY, MATT</v>
          </cell>
        </row>
      </sheetData>
      <sheetData sheetId="1"/>
      <sheetData sheetId="2"/>
      <sheetData sheetId="3">
        <row r="3">
          <cell r="B3" t="str">
            <v>Event 1</v>
          </cell>
        </row>
        <row r="11">
          <cell r="H11">
            <v>0</v>
          </cell>
        </row>
        <row r="14">
          <cell r="H14">
            <v>0</v>
          </cell>
        </row>
        <row r="15">
          <cell r="H15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56">
          <cell r="B56" t="str">
            <v>Event 2</v>
          </cell>
        </row>
        <row r="64">
          <cell r="H64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32" t="str">
            <v>Year 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DB1F-81D9-47FF-A263-A4922F8CF7E2}">
  <sheetPr>
    <tabColor rgb="FFFF0000"/>
    <pageSetUpPr fitToPage="1"/>
  </sheetPr>
  <dimension ref="A1:I75"/>
  <sheetViews>
    <sheetView showZeros="0" tabSelected="1" zoomScale="70" zoomScaleNormal="70" workbookViewId="0">
      <selection sqref="A1:G1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7" t="s">
        <v>0</v>
      </c>
      <c r="B1" s="37"/>
      <c r="C1" s="37"/>
      <c r="D1" s="37"/>
      <c r="E1" s="37"/>
      <c r="F1" s="37"/>
      <c r="G1" s="37"/>
    </row>
    <row r="3" spans="1:7" ht="15.6" x14ac:dyDescent="0.3">
      <c r="A3" s="38" t="str">
        <f>[1]Variables!B17</f>
        <v>MAHONEY, MATT</v>
      </c>
      <c r="B3" s="39"/>
      <c r="C3" s="39"/>
      <c r="D3" s="39"/>
      <c r="E3" s="39"/>
      <c r="F3" s="39"/>
      <c r="G3" s="39"/>
    </row>
    <row r="5" spans="1:7" ht="15.75" customHeight="1" x14ac:dyDescent="0.3">
      <c r="A5" s="39" t="str">
        <f>[2]Sheet1!$A$10</f>
        <v>For the period November 17, 2022 to March 31, 2025</v>
      </c>
      <c r="B5" s="39"/>
      <c r="C5" s="39"/>
      <c r="D5" s="39"/>
      <c r="E5" s="39"/>
      <c r="F5" s="39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6"/>
      <c r="B10" s="3"/>
      <c r="C10" s="3"/>
      <c r="D10" s="3"/>
      <c r="E10" s="3"/>
      <c r="F10" s="3"/>
      <c r="G10" s="5"/>
    </row>
    <row r="11" spans="1:7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7" ht="13.8" x14ac:dyDescent="0.25">
      <c r="A12" s="7" t="s">
        <v>4</v>
      </c>
      <c r="B12" s="3"/>
      <c r="C12" s="8" t="s">
        <v>5</v>
      </c>
      <c r="D12" s="3"/>
      <c r="E12" s="9">
        <f>1015.06+832.9+268.09+346.7+131.03</f>
        <v>2593.7800000000002</v>
      </c>
      <c r="F12" s="3"/>
      <c r="G12" s="5"/>
    </row>
    <row r="13" spans="1:7" ht="13.8" x14ac:dyDescent="0.25">
      <c r="A13" s="7" t="s">
        <v>6</v>
      </c>
      <c r="B13" s="3"/>
      <c r="C13" s="8" t="s">
        <v>7</v>
      </c>
      <c r="D13" s="3"/>
      <c r="E13" s="10">
        <f>518.22+840.76+300+175.38+216.24</f>
        <v>2050.6000000000004</v>
      </c>
      <c r="F13" s="3"/>
      <c r="G13" s="5"/>
    </row>
    <row r="14" spans="1:7" ht="13.8" x14ac:dyDescent="0.25">
      <c r="A14" s="7" t="s">
        <v>8</v>
      </c>
      <c r="B14" s="3"/>
      <c r="C14" s="8" t="s">
        <v>9</v>
      </c>
      <c r="D14" s="3"/>
      <c r="E14" s="11">
        <v>1200</v>
      </c>
      <c r="F14" s="3"/>
      <c r="G14" s="5"/>
    </row>
    <row r="15" spans="1:7" ht="13.8" x14ac:dyDescent="0.25">
      <c r="A15" s="7" t="s">
        <v>10</v>
      </c>
      <c r="B15" s="3"/>
      <c r="C15" s="8" t="s">
        <v>11</v>
      </c>
      <c r="D15" s="3"/>
      <c r="E15" s="11">
        <v>371.62</v>
      </c>
      <c r="F15" s="3"/>
      <c r="G15" s="5"/>
    </row>
    <row r="16" spans="1:7" ht="13.8" x14ac:dyDescent="0.25">
      <c r="A16" s="6"/>
      <c r="B16" s="3"/>
      <c r="C16" s="3"/>
      <c r="D16" s="3"/>
      <c r="E16" s="3"/>
      <c r="F16" s="12">
        <f>SUM(E12:E15)</f>
        <v>6216.0000000000009</v>
      </c>
      <c r="G16" s="5"/>
    </row>
    <row r="17" spans="1:7" ht="13.8" x14ac:dyDescent="0.25">
      <c r="A17" s="6"/>
      <c r="B17" s="3"/>
      <c r="C17" s="3"/>
      <c r="D17" s="3"/>
      <c r="E17" s="3"/>
      <c r="F17" s="3"/>
      <c r="G17" s="5"/>
    </row>
    <row r="18" spans="1:7" ht="15.6" x14ac:dyDescent="0.3">
      <c r="A18" s="6" t="s">
        <v>12</v>
      </c>
      <c r="B18" s="13"/>
      <c r="C18" s="14"/>
      <c r="D18" s="3"/>
      <c r="E18" s="3"/>
      <c r="F18" s="3"/>
      <c r="G18" s="5"/>
    </row>
    <row r="19" spans="1:7" ht="15.6" x14ac:dyDescent="0.3">
      <c r="A19" s="3" t="s">
        <v>13</v>
      </c>
      <c r="B19" s="13"/>
      <c r="C19" s="15" t="s">
        <v>14</v>
      </c>
      <c r="D19" s="3"/>
      <c r="E19" s="9">
        <v>178.2</v>
      </c>
      <c r="F19" s="3"/>
      <c r="G19" s="5"/>
    </row>
    <row r="20" spans="1:7" ht="15.6" x14ac:dyDescent="0.3">
      <c r="A20" s="3" t="s">
        <v>10</v>
      </c>
      <c r="B20" s="13"/>
      <c r="C20" s="8" t="s">
        <v>15</v>
      </c>
      <c r="D20" s="3"/>
      <c r="E20" s="10">
        <v>1119.25</v>
      </c>
      <c r="F20" s="3"/>
      <c r="G20" s="5"/>
    </row>
    <row r="21" spans="1:7" ht="15.6" x14ac:dyDescent="0.3">
      <c r="A21" s="3" t="s">
        <v>16</v>
      </c>
      <c r="B21" s="13"/>
      <c r="C21" s="8" t="s">
        <v>15</v>
      </c>
      <c r="D21" s="3"/>
      <c r="E21" s="11">
        <v>218.5</v>
      </c>
      <c r="F21" s="3"/>
      <c r="G21" s="5"/>
    </row>
    <row r="22" spans="1:7" ht="15.6" x14ac:dyDescent="0.3">
      <c r="A22" s="3" t="s">
        <v>17</v>
      </c>
      <c r="B22" s="13"/>
      <c r="C22" s="8" t="s">
        <v>15</v>
      </c>
      <c r="D22" s="3"/>
      <c r="E22" s="11">
        <v>700</v>
      </c>
      <c r="F22" s="3"/>
      <c r="G22" s="5"/>
    </row>
    <row r="23" spans="1:7" ht="15.6" x14ac:dyDescent="0.3">
      <c r="A23" s="3" t="s">
        <v>18</v>
      </c>
      <c r="B23" s="13"/>
      <c r="C23" s="8" t="s">
        <v>15</v>
      </c>
      <c r="D23" s="3"/>
      <c r="E23" s="11">
        <v>180.11</v>
      </c>
      <c r="F23" s="3"/>
      <c r="G23" s="5"/>
    </row>
    <row r="24" spans="1:7" ht="15.6" x14ac:dyDescent="0.3">
      <c r="A24" s="3" t="s">
        <v>19</v>
      </c>
      <c r="B24" s="13"/>
      <c r="C24" s="8" t="s">
        <v>15</v>
      </c>
      <c r="D24" s="3"/>
      <c r="E24" s="11">
        <v>500</v>
      </c>
      <c r="F24" s="3"/>
      <c r="G24" s="5"/>
    </row>
    <row r="25" spans="1:7" ht="15.6" x14ac:dyDescent="0.3">
      <c r="A25" s="3" t="s">
        <v>20</v>
      </c>
      <c r="B25" s="13"/>
      <c r="C25" s="8" t="s">
        <v>15</v>
      </c>
      <c r="D25" s="3"/>
      <c r="E25" s="11">
        <v>225.13</v>
      </c>
      <c r="F25" s="3"/>
      <c r="G25" s="5"/>
    </row>
    <row r="26" spans="1:7" ht="15.6" x14ac:dyDescent="0.3">
      <c r="A26" s="3" t="s">
        <v>21</v>
      </c>
      <c r="B26" s="13"/>
      <c r="C26" s="8" t="s">
        <v>15</v>
      </c>
      <c r="D26" s="3"/>
      <c r="E26" s="11">
        <v>200</v>
      </c>
      <c r="F26" s="3"/>
      <c r="G26" s="5"/>
    </row>
    <row r="27" spans="1:7" ht="15.6" x14ac:dyDescent="0.3">
      <c r="A27" s="3" t="s">
        <v>22</v>
      </c>
      <c r="B27" s="13"/>
      <c r="C27" s="8" t="s">
        <v>15</v>
      </c>
      <c r="D27" s="3"/>
      <c r="E27" s="11">
        <v>125</v>
      </c>
      <c r="F27" s="3"/>
      <c r="G27" s="5"/>
    </row>
    <row r="28" spans="1:7" ht="15.6" x14ac:dyDescent="0.3">
      <c r="A28" s="3" t="s">
        <v>23</v>
      </c>
      <c r="B28" s="13"/>
      <c r="C28" s="8" t="s">
        <v>15</v>
      </c>
      <c r="D28" s="3"/>
      <c r="E28" s="11">
        <v>500</v>
      </c>
      <c r="F28" s="3"/>
      <c r="G28" s="5"/>
    </row>
    <row r="29" spans="1:7" ht="15.6" x14ac:dyDescent="0.3">
      <c r="A29" s="3" t="s">
        <v>24</v>
      </c>
      <c r="B29" s="13"/>
      <c r="C29" s="8" t="s">
        <v>15</v>
      </c>
      <c r="D29" s="3"/>
      <c r="E29" s="11">
        <v>100</v>
      </c>
      <c r="F29" s="3"/>
      <c r="G29" s="5"/>
    </row>
    <row r="30" spans="1:7" ht="15.6" x14ac:dyDescent="0.3">
      <c r="A30" s="3" t="s">
        <v>25</v>
      </c>
      <c r="B30" s="13"/>
      <c r="C30" s="8" t="s">
        <v>15</v>
      </c>
      <c r="D30" s="3"/>
      <c r="E30" s="11">
        <v>750</v>
      </c>
      <c r="F30" s="3"/>
      <c r="G30" s="5"/>
    </row>
    <row r="31" spans="1:7" ht="15.6" x14ac:dyDescent="0.3">
      <c r="A31" s="3" t="s">
        <v>26</v>
      </c>
      <c r="B31" s="13"/>
      <c r="C31" s="8" t="s">
        <v>15</v>
      </c>
      <c r="D31" s="3"/>
      <c r="E31" s="11">
        <v>120</v>
      </c>
      <c r="F31" s="3"/>
      <c r="G31" s="5"/>
    </row>
    <row r="32" spans="1:7" ht="15.6" x14ac:dyDescent="0.3">
      <c r="A32" s="3" t="s">
        <v>27</v>
      </c>
      <c r="B32" s="13"/>
      <c r="C32" s="8" t="s">
        <v>15</v>
      </c>
      <c r="D32" s="3"/>
      <c r="E32" s="11">
        <v>284.91000000000003</v>
      </c>
      <c r="F32" s="3"/>
      <c r="G32" s="5"/>
    </row>
    <row r="33" spans="1:9" ht="15.6" x14ac:dyDescent="0.3">
      <c r="A33" s="3" t="s">
        <v>28</v>
      </c>
      <c r="B33" s="13"/>
      <c r="C33" s="8" t="s">
        <v>15</v>
      </c>
      <c r="D33" s="3"/>
      <c r="E33" s="11">
        <v>142.44999999999999</v>
      </c>
      <c r="F33" s="3"/>
      <c r="G33" s="5"/>
    </row>
    <row r="34" spans="1:9" ht="13.8" x14ac:dyDescent="0.25">
      <c r="A34" s="3" t="s">
        <v>29</v>
      </c>
      <c r="B34" s="3"/>
      <c r="C34" s="8" t="s">
        <v>30</v>
      </c>
      <c r="D34" s="3"/>
      <c r="E34" s="10">
        <f>1256.64+980.22+128.67+375</f>
        <v>2740.53</v>
      </c>
      <c r="F34" s="3"/>
      <c r="G34" s="5"/>
    </row>
    <row r="35" spans="1:9" ht="13.8" x14ac:dyDescent="0.25">
      <c r="A35" s="7" t="s">
        <v>31</v>
      </c>
      <c r="B35" s="3"/>
      <c r="C35" s="8" t="s">
        <v>32</v>
      </c>
      <c r="D35" s="3"/>
      <c r="E35" s="10">
        <f>881.77+739.61+93.83+300+570.7</f>
        <v>2585.91</v>
      </c>
      <c r="F35" s="3"/>
      <c r="G35" s="5"/>
    </row>
    <row r="36" spans="1:9" ht="13.8" x14ac:dyDescent="0.25">
      <c r="A36" s="3" t="s">
        <v>13</v>
      </c>
      <c r="B36" s="3"/>
      <c r="C36" s="15" t="s">
        <v>33</v>
      </c>
      <c r="D36" s="3"/>
      <c r="E36" s="10">
        <f>53.15+92.31+24.91+13.55+77.87</f>
        <v>261.79000000000002</v>
      </c>
      <c r="F36" s="3"/>
      <c r="G36" s="5"/>
    </row>
    <row r="37" spans="1:9" ht="15.6" x14ac:dyDescent="0.3">
      <c r="A37" s="6"/>
      <c r="B37" s="13"/>
      <c r="C37" s="14"/>
      <c r="D37" s="3"/>
      <c r="E37" s="3"/>
      <c r="F37" s="16">
        <f>SUM(E19:E36)</f>
        <v>10931.78</v>
      </c>
      <c r="G37" s="5"/>
    </row>
    <row r="38" spans="1:9" ht="15.6" x14ac:dyDescent="0.3">
      <c r="A38" s="6"/>
      <c r="B38" s="13"/>
      <c r="C38" s="14"/>
      <c r="D38" s="3"/>
      <c r="E38" s="3"/>
      <c r="F38" s="3"/>
      <c r="G38" s="5"/>
    </row>
    <row r="39" spans="1:9" ht="15.75" customHeight="1" x14ac:dyDescent="0.3">
      <c r="A39" s="6" t="s">
        <v>34</v>
      </c>
      <c r="B39" s="13"/>
      <c r="C39" s="14"/>
      <c r="D39" s="3"/>
      <c r="E39" s="3"/>
      <c r="F39" s="3"/>
      <c r="G39" s="5"/>
      <c r="I39" s="17"/>
    </row>
    <row r="40" spans="1:9" ht="15.75" customHeight="1" x14ac:dyDescent="0.3">
      <c r="A40" s="3" t="s">
        <v>13</v>
      </c>
      <c r="C40" s="8" t="s">
        <v>35</v>
      </c>
      <c r="D40" s="18"/>
      <c r="E40" s="9">
        <v>73.319999999999993</v>
      </c>
      <c r="G40" s="5"/>
      <c r="I40" s="17"/>
    </row>
    <row r="41" spans="1:9" ht="15.75" customHeight="1" x14ac:dyDescent="0.3">
      <c r="A41" s="7" t="s">
        <v>31</v>
      </c>
      <c r="C41" s="8" t="s">
        <v>36</v>
      </c>
      <c r="D41" s="18"/>
      <c r="E41" s="10">
        <v>922.78</v>
      </c>
      <c r="F41" s="3"/>
      <c r="G41" s="5"/>
      <c r="I41" s="17"/>
    </row>
    <row r="42" spans="1:9" ht="15.75" customHeight="1" x14ac:dyDescent="0.3">
      <c r="D42" s="18"/>
      <c r="E42" s="19"/>
      <c r="F42" s="16">
        <f>SUM(E40:E41)</f>
        <v>996.09999999999991</v>
      </c>
      <c r="G42" s="5"/>
      <c r="I42" s="17"/>
    </row>
    <row r="43" spans="1:9" ht="15.75" customHeight="1" x14ac:dyDescent="0.3">
      <c r="A43" s="6" t="s">
        <v>37</v>
      </c>
      <c r="D43" s="18"/>
      <c r="E43" s="19"/>
      <c r="F43" s="20"/>
      <c r="G43" s="5"/>
      <c r="I43" s="17"/>
    </row>
    <row r="44" spans="1:9" ht="15.75" customHeight="1" x14ac:dyDescent="0.3">
      <c r="A44" s="6"/>
      <c r="D44" s="18"/>
      <c r="E44" s="19"/>
      <c r="F44" s="20"/>
      <c r="G44" s="5"/>
      <c r="I44" s="17"/>
    </row>
    <row r="45" spans="1:9" ht="15.75" customHeight="1" x14ac:dyDescent="0.3">
      <c r="A45" s="3"/>
      <c r="B45" s="3"/>
      <c r="C45" s="3"/>
      <c r="D45" s="18"/>
      <c r="E45" s="21"/>
      <c r="F45" s="22"/>
      <c r="G45" s="5"/>
      <c r="I45" s="17"/>
    </row>
    <row r="46" spans="1:9" ht="15.75" customHeight="1" x14ac:dyDescent="0.25">
      <c r="A46" s="23" t="s">
        <v>38</v>
      </c>
      <c r="B46" s="3"/>
      <c r="C46" s="3"/>
      <c r="E46" s="21"/>
      <c r="F46" s="24">
        <f>SUM(F16:G42)</f>
        <v>18143.88</v>
      </c>
    </row>
    <row r="47" spans="1:9" ht="15.75" customHeight="1" x14ac:dyDescent="0.25">
      <c r="A47" s="3"/>
      <c r="B47" s="3"/>
      <c r="C47" s="3"/>
      <c r="D47" s="3"/>
      <c r="E47" s="3"/>
      <c r="F47" s="5"/>
    </row>
    <row r="48" spans="1:9" ht="15.75" customHeight="1" thickBot="1" x14ac:dyDescent="0.3">
      <c r="A48" s="6" t="str">
        <f>[2]Sheet1!$A$9</f>
        <v>Remaining Allowance for the term ending November 30, 2026 as of March 31, 2025</v>
      </c>
      <c r="B48" s="3"/>
      <c r="D48" s="21"/>
      <c r="E48" s="25"/>
      <c r="F48" s="26">
        <f>SUM(F7-F46)</f>
        <v>9886.119999999999</v>
      </c>
    </row>
    <row r="49" spans="1:7" ht="14.4" thickTop="1" x14ac:dyDescent="0.25">
      <c r="A49" s="3"/>
      <c r="B49" s="3"/>
      <c r="C49" s="6"/>
      <c r="D49" s="6"/>
      <c r="E49" s="6"/>
      <c r="F49" s="6"/>
      <c r="G49" s="27"/>
    </row>
    <row r="50" spans="1:7" ht="14.4" thickBot="1" x14ac:dyDescent="0.3">
      <c r="A50" s="28"/>
      <c r="B50" s="28"/>
      <c r="C50" s="29"/>
      <c r="D50" s="29"/>
      <c r="E50" s="29"/>
      <c r="F50" s="29"/>
      <c r="G50" s="30"/>
    </row>
    <row r="51" spans="1:7" ht="13.8" x14ac:dyDescent="0.25">
      <c r="A51" s="3"/>
      <c r="B51" s="3"/>
      <c r="C51" s="6"/>
      <c r="D51" s="6"/>
      <c r="E51" s="6"/>
      <c r="F51" s="6"/>
      <c r="G51" s="27"/>
    </row>
    <row r="52" spans="1:7" ht="13.8" hidden="1" x14ac:dyDescent="0.25">
      <c r="A52" s="40" t="str">
        <f>A3</f>
        <v>MAHONEY, MATT</v>
      </c>
      <c r="B52" s="40"/>
      <c r="C52" s="40"/>
      <c r="D52" s="40"/>
      <c r="E52" s="40"/>
      <c r="F52" s="40"/>
      <c r="G52" s="27"/>
    </row>
    <row r="53" spans="1:7" ht="13.8" hidden="1" x14ac:dyDescent="0.25">
      <c r="A53" s="3"/>
      <c r="B53" s="3"/>
      <c r="C53" s="6"/>
      <c r="D53" s="6"/>
      <c r="E53" s="6"/>
      <c r="F53" s="6"/>
      <c r="G53" s="27"/>
    </row>
    <row r="54" spans="1:7" ht="13.8" hidden="1" x14ac:dyDescent="0.25">
      <c r="A54" s="40" t="s">
        <v>39</v>
      </c>
      <c r="B54" s="40"/>
      <c r="C54" s="40"/>
      <c r="D54" s="40"/>
      <c r="E54" s="40"/>
      <c r="F54" s="40"/>
      <c r="G54" s="40"/>
    </row>
    <row r="55" spans="1:7" ht="13.8" hidden="1" x14ac:dyDescent="0.25">
      <c r="A55" s="3"/>
      <c r="B55" s="3"/>
      <c r="C55" s="6"/>
      <c r="D55" s="6"/>
      <c r="E55" s="6"/>
      <c r="F55" s="6"/>
      <c r="G55" s="27"/>
    </row>
    <row r="56" spans="1:7" ht="13.8" hidden="1" x14ac:dyDescent="0.25">
      <c r="A56" s="6" t="str">
        <f>+A9</f>
        <v>2022 Expenses</v>
      </c>
      <c r="B56" s="3"/>
      <c r="C56" s="6"/>
      <c r="D56" s="6"/>
      <c r="E56" s="9"/>
      <c r="F56" s="22">
        <f>year1oth</f>
        <v>0</v>
      </c>
      <c r="G56" s="22"/>
    </row>
    <row r="57" spans="1:7" ht="13.8" hidden="1" x14ac:dyDescent="0.25">
      <c r="A57" s="6" t="str">
        <f>+'[1]Extra Events full term'!B3</f>
        <v>Event 1</v>
      </c>
      <c r="C57" s="31">
        <f>+'[1]Extra Events full term'!B5</f>
        <v>0</v>
      </c>
      <c r="D57" s="6"/>
      <c r="E57" s="9"/>
      <c r="F57" s="3"/>
      <c r="G57" s="22"/>
    </row>
    <row r="58" spans="1:7" ht="13.8" hidden="1" x14ac:dyDescent="0.25">
      <c r="A58" s="6"/>
      <c r="B58" s="3" t="s">
        <v>40</v>
      </c>
      <c r="C58" s="3"/>
      <c r="D58" s="9">
        <f>+'[1]Extra Events full term'!H11</f>
        <v>0</v>
      </c>
      <c r="E58" s="3"/>
      <c r="F58" s="3"/>
      <c r="G58" s="22"/>
    </row>
    <row r="59" spans="1:7" ht="13.8" hidden="1" x14ac:dyDescent="0.25">
      <c r="A59" s="6"/>
      <c r="B59" s="3" t="s">
        <v>41</v>
      </c>
      <c r="C59" s="3"/>
      <c r="D59" s="5">
        <f>SUM('[1]Extra Events full term'!H17:H20)</f>
        <v>0</v>
      </c>
      <c r="E59" s="3"/>
      <c r="F59" s="3"/>
      <c r="G59" s="22"/>
    </row>
    <row r="60" spans="1:7" ht="13.8" hidden="1" x14ac:dyDescent="0.25">
      <c r="A60" s="6"/>
      <c r="B60" s="3" t="s">
        <v>42</v>
      </c>
      <c r="C60" s="3"/>
      <c r="D60" s="5">
        <f>SUM('[1]Extra Events full term'!H14:H15)</f>
        <v>0</v>
      </c>
      <c r="E60" s="3"/>
      <c r="F60" s="3"/>
      <c r="G60" s="22"/>
    </row>
    <row r="61" spans="1:7" ht="13.8" hidden="1" x14ac:dyDescent="0.25">
      <c r="A61" s="6"/>
      <c r="B61" s="3" t="s">
        <v>43</v>
      </c>
      <c r="C61" s="3"/>
      <c r="D61" s="5">
        <f>+'[1]Extra Events full term'!H22</f>
        <v>0</v>
      </c>
      <c r="E61" s="3"/>
      <c r="F61" s="3"/>
      <c r="G61" s="22"/>
    </row>
    <row r="62" spans="1:7" ht="13.8" hidden="1" x14ac:dyDescent="0.25">
      <c r="A62" s="6"/>
      <c r="B62" s="3" t="s">
        <v>44</v>
      </c>
      <c r="C62" s="3"/>
      <c r="D62" s="32">
        <f>SUM('[1]Extra Events full term'!H23:H25)</f>
        <v>0</v>
      </c>
      <c r="E62" s="3"/>
      <c r="F62" s="3"/>
      <c r="G62" s="22"/>
    </row>
    <row r="63" spans="1:7" ht="13.8" hidden="1" x14ac:dyDescent="0.25">
      <c r="A63" s="6"/>
      <c r="B63" s="3"/>
      <c r="C63" s="3"/>
      <c r="D63" s="3"/>
      <c r="E63" s="33">
        <f>SUM(D58:D62)</f>
        <v>0</v>
      </c>
      <c r="F63" s="3"/>
      <c r="G63" s="22"/>
    </row>
    <row r="64" spans="1:7" ht="13.8" hidden="1" x14ac:dyDescent="0.25">
      <c r="A64" s="6"/>
      <c r="B64" s="3"/>
      <c r="C64" s="6"/>
      <c r="D64" s="6"/>
      <c r="E64" s="9"/>
      <c r="F64" s="3"/>
      <c r="G64" s="22"/>
    </row>
    <row r="65" spans="1:7" ht="13.8" hidden="1" x14ac:dyDescent="0.25">
      <c r="A65" s="6" t="str">
        <f>+'[1]Extra Events full term'!B56</f>
        <v>Event 2</v>
      </c>
      <c r="C65" s="31">
        <f>+'[1]Extra Events full term'!B58</f>
        <v>0</v>
      </c>
      <c r="D65" s="6"/>
      <c r="E65" s="9"/>
      <c r="F65" s="3"/>
      <c r="G65" s="22"/>
    </row>
    <row r="66" spans="1:7" ht="13.8" hidden="1" x14ac:dyDescent="0.25">
      <c r="A66" s="6"/>
      <c r="B66" s="3" t="s">
        <v>40</v>
      </c>
      <c r="C66" s="3"/>
      <c r="D66" s="9">
        <f>+'[1]Extra Events full term'!H64</f>
        <v>0</v>
      </c>
      <c r="E66" s="3"/>
      <c r="F66" s="3"/>
      <c r="G66" s="22"/>
    </row>
    <row r="67" spans="1:7" ht="13.8" hidden="1" x14ac:dyDescent="0.25">
      <c r="A67" s="6"/>
      <c r="B67" s="3" t="s">
        <v>41</v>
      </c>
      <c r="C67" s="3"/>
      <c r="D67" s="5">
        <f>SUM('[1]Extra Events full term'!H72:H75)</f>
        <v>0</v>
      </c>
      <c r="E67" s="3"/>
      <c r="F67" s="3"/>
      <c r="G67" s="22"/>
    </row>
    <row r="68" spans="1:7" ht="13.8" hidden="1" x14ac:dyDescent="0.25">
      <c r="A68" s="6"/>
      <c r="B68" s="3" t="s">
        <v>42</v>
      </c>
      <c r="C68" s="3"/>
      <c r="D68" s="5">
        <f>SUM('[1]Extra Events full term'!H67:H70)</f>
        <v>0</v>
      </c>
      <c r="E68" s="3"/>
      <c r="F68" s="3"/>
      <c r="G68" s="22"/>
    </row>
    <row r="69" spans="1:7" ht="13.8" hidden="1" x14ac:dyDescent="0.25">
      <c r="A69" s="6"/>
      <c r="B69" s="3" t="s">
        <v>43</v>
      </c>
      <c r="C69" s="3"/>
      <c r="D69" s="5">
        <f>+'[1]Extra Events full term'!H77</f>
        <v>0</v>
      </c>
      <c r="E69" s="3"/>
      <c r="F69" s="3"/>
      <c r="G69" s="22"/>
    </row>
    <row r="70" spans="1:7" ht="13.8" hidden="1" x14ac:dyDescent="0.25">
      <c r="A70" s="6"/>
      <c r="B70" s="3" t="s">
        <v>44</v>
      </c>
      <c r="C70" s="3"/>
      <c r="D70" s="32">
        <f>SUM('[1]Extra Events full term'!H78:H80)</f>
        <v>0</v>
      </c>
      <c r="E70" s="3"/>
      <c r="F70" s="3"/>
      <c r="G70" s="22"/>
    </row>
    <row r="71" spans="1:7" ht="13.8" hidden="1" x14ac:dyDescent="0.25">
      <c r="A71" s="6"/>
      <c r="B71" s="3"/>
      <c r="C71" s="3"/>
      <c r="D71" s="5"/>
      <c r="E71" s="33">
        <f>SUM(D66:D70)</f>
        <v>0</v>
      </c>
      <c r="F71" s="3"/>
      <c r="G71" s="22"/>
    </row>
    <row r="72" spans="1:7" ht="13.8" hidden="1" x14ac:dyDescent="0.25">
      <c r="A72" s="6"/>
      <c r="B72" s="3"/>
      <c r="C72" s="3"/>
      <c r="D72" s="5"/>
      <c r="E72" s="33"/>
      <c r="F72" s="3"/>
      <c r="G72" s="22"/>
    </row>
    <row r="73" spans="1:7" ht="13.8" hidden="1" x14ac:dyDescent="0.25">
      <c r="A73" s="3"/>
      <c r="B73" s="3"/>
      <c r="C73" s="6"/>
      <c r="D73" s="6"/>
      <c r="E73" s="6"/>
      <c r="F73" s="22"/>
      <c r="G73" s="22"/>
    </row>
    <row r="74" spans="1:7" ht="14.4" hidden="1" thickBot="1" x14ac:dyDescent="0.3">
      <c r="A74" s="6" t="str">
        <f>[3]Sheet1!$A$32</f>
        <v>Year 3</v>
      </c>
      <c r="B74" s="6"/>
      <c r="C74" s="6"/>
      <c r="D74" s="6"/>
      <c r="E74" s="21"/>
      <c r="F74" s="34">
        <f>SUM(F73)</f>
        <v>0</v>
      </c>
    </row>
    <row r="75" spans="1:7" ht="14.4" hidden="1" thickBot="1" x14ac:dyDescent="0.3">
      <c r="A75" s="28"/>
      <c r="B75" s="29"/>
      <c r="C75" s="29"/>
      <c r="D75" s="29"/>
      <c r="E75" s="35"/>
      <c r="F75" s="36"/>
      <c r="G75" s="35"/>
    </row>
  </sheetData>
  <sheetProtection algorithmName="SHA-512" hashValue="gpL0dkw65R16XdzoRr/JWNk7S6ClSTWRaJbKQz34QOjYO+yu0a3dRkEgeZVjsxnfYkpUWPtbzIoz0aO7Dyc9wg==" saltValue="hXdhMr8L8Zxmza3ZsAO/jw==" spinCount="100000" sheet="1" objects="1" scenarios="1" selectLockedCells="1" selectUnlockedCells="1"/>
  <mergeCells count="5">
    <mergeCell ref="A1:G1"/>
    <mergeCell ref="A3:G3"/>
    <mergeCell ref="A5:F5"/>
    <mergeCell ref="A52:F52"/>
    <mergeCell ref="A54:G54"/>
  </mergeCells>
  <pageMargins left="0.5" right="0.25" top="0.5" bottom="0.5" header="0.5" footer="0.5"/>
  <pageSetup scale="77" orientation="portrait" r:id="rId1"/>
  <headerFooter alignWithMargins="0"/>
  <drawing r:id="rId2"/>
  <legacyDrawing r:id="rId3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 1 Term Sum</vt:lpstr>
      <vt:lpstr>'Year 1 Term Sum'!Print_Area</vt:lpstr>
      <vt:lpstr>regbal</vt:lpstr>
      <vt:lpstr>regbalttd</vt:lpstr>
      <vt:lpstr>year1oth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2025-05-20T19:26:11Z</dcterms:created>
  <dcterms:modified xsi:type="dcterms:W3CDTF">2025-05-26T13:22:08Z</dcterms:modified>
</cp:coreProperties>
</file>