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2B2A6849-0813-43E9-A557-1CD2D68E2075}" xr6:coauthVersionLast="47" xr6:coauthVersionMax="47" xr10:uidLastSave="{00000000-0000-0000-0000-000000000000}"/>
  <workbookProtection workbookAlgorithmName="SHA-512" workbookHashValue="C5DJCtF67o0S9d5flzCSX+Kqvk4JYGQsp7M3LcEXQF1ODrINfnRkmBkafOHX4BDLemT7lHwHUmzumHsYodPWYQ==" workbookSaltValue="Kg2YVprUBefz+Ao+iZgnkg==" workbookSpinCount="100000" lockStructure="1"/>
  <bookViews>
    <workbookView xWindow="-108" yWindow="-108" windowWidth="23256" windowHeight="14016" xr2:uid="{319EC7AD-EDAA-4970-B64A-5F2ED324CC59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Sum'!$A$1:$G$58</definedName>
    <definedName name="regbal">'Year 1 Term Sum'!$F$49</definedName>
    <definedName name="regbalttd">'Year 1 Term Sum'!$F$49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53" i="1"/>
  <c r="A49" i="1"/>
  <c r="E42" i="1"/>
  <c r="E40" i="1"/>
  <c r="E33" i="1"/>
  <c r="E32" i="1"/>
  <c r="E31" i="1"/>
  <c r="E30" i="1"/>
  <c r="E29" i="1"/>
  <c r="E25" i="1"/>
  <c r="E20" i="1"/>
  <c r="E19" i="1"/>
  <c r="E14" i="1"/>
  <c r="F11" i="1"/>
  <c r="F7" i="1"/>
  <c r="A5" i="1"/>
  <c r="A3" i="1"/>
  <c r="F37" i="1" l="1"/>
  <c r="F43" i="1"/>
  <c r="F26" i="1"/>
  <c r="F47" i="1" l="1"/>
  <c r="F49" i="1" s="1"/>
</calcChain>
</file>

<file path=xl/sharedStrings.xml><?xml version="1.0" encoding="utf-8"?>
<sst xmlns="http://schemas.openxmlformats.org/spreadsheetml/2006/main" count="59" uniqueCount="50">
  <si>
    <t>REGIONAL COUNCILLOR’S TERM ALLOWANCE STATEMENT</t>
  </si>
  <si>
    <t xml:space="preserve">Allowance for the Current Council Term      </t>
  </si>
  <si>
    <t>2022 Expenses</t>
  </si>
  <si>
    <t>Advertisement - Christmas Greetings</t>
  </si>
  <si>
    <t>Dec. 15, 2022</t>
  </si>
  <si>
    <t>2023 Expenses</t>
  </si>
  <si>
    <t>Rural Ontario Municipal Association Conference (Toronto.ON)</t>
  </si>
  <si>
    <t>Jan. 22 - 24, 2023</t>
  </si>
  <si>
    <t>Lunch Meeting</t>
  </si>
  <si>
    <t>Mar. 8, 2023</t>
  </si>
  <si>
    <t>Office Supplies</t>
  </si>
  <si>
    <t>Mar. 14, 2023</t>
  </si>
  <si>
    <t>Mar. 20, 2023</t>
  </si>
  <si>
    <t>Sponsorship - Victoria Day Street Party</t>
  </si>
  <si>
    <t>May 21, 2023</t>
  </si>
  <si>
    <t>Visit of twin city in Italy</t>
  </si>
  <si>
    <t>Jul. 13 - 20, 2023</t>
  </si>
  <si>
    <t>AMO AGM &amp; Annual Conference (London, ON)</t>
  </si>
  <si>
    <t>Aug. 20 - 23, 2023</t>
  </si>
  <si>
    <t>Lunch Meetings</t>
  </si>
  <si>
    <t>Aug. 26 - Oct. 28, 2023</t>
  </si>
  <si>
    <t>Sep. 16 - Oct. 20, 2023</t>
  </si>
  <si>
    <t>Sponsorship - Peel 4-H Association Sponsorship</t>
  </si>
  <si>
    <t>Nov. 14, 2023</t>
  </si>
  <si>
    <t>Nov. 18, 2023</t>
  </si>
  <si>
    <t>Dec. 13, 2023</t>
  </si>
  <si>
    <t>2024 Expenses</t>
  </si>
  <si>
    <t>Business Meals</t>
  </si>
  <si>
    <t>Jan. 31, 2024</t>
  </si>
  <si>
    <t>Rural Ontario Municipal Association Conference (Toronto,ON)</t>
  </si>
  <si>
    <t>Jan. 21 - 23, 2024</t>
  </si>
  <si>
    <t>Jan. 29 - May 24, 2024</t>
  </si>
  <si>
    <t>Women in Municipal Government (WIMG) Constituency Group (Hollywood, Fl)</t>
  </si>
  <si>
    <t>Jul. 17 - 19, 2024</t>
  </si>
  <si>
    <t>AMO AGM &amp; Annual Conference (Ottawa, ON)</t>
  </si>
  <si>
    <t>Aug. 18 - 21, 2024</t>
  </si>
  <si>
    <t>Sponsorship - 2024 John Rogers Memorial Golf Tournament</t>
  </si>
  <si>
    <t>Aug. 22, 2024</t>
  </si>
  <si>
    <t>Pizza Lunch for OPP Vehicle Blitz</t>
  </si>
  <si>
    <t>Oct. 25, 2024</t>
  </si>
  <si>
    <t>Nov. 15, 2024</t>
  </si>
  <si>
    <t>2025 Expenses</t>
  </si>
  <si>
    <t>Jan. 19-21, 2025</t>
  </si>
  <si>
    <t>Jan. 31, 2025</t>
  </si>
  <si>
    <t>Aug. 17 - 20, 2025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</si>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</sst>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164" fontId="4" fillId="0" borderId="0" xfId="2" applyFont="1"/>
    <xf numFmtId="164" fontId="4" fillId="0" borderId="1" xfId="0" applyNumberFormat="1" applyFont="1" applyBorder="1"/>
    <xf numFmtId="0" fontId="4" fillId="0" borderId="0" xfId="3" applyFont="1"/>
    <xf numFmtId="44" fontId="4" fillId="0" borderId="0" xfId="0" applyNumberFormat="1" applyFont="1"/>
    <xf numFmtId="166" fontId="4" fillId="0" borderId="0" xfId="1" applyFont="1"/>
    <xf numFmtId="43" fontId="4" fillId="0" borderId="0" xfId="4" applyFont="1" applyBorder="1"/>
    <xf numFmtId="44" fontId="4" fillId="0" borderId="1" xfId="0" applyNumberFormat="1" applyFont="1" applyBorder="1"/>
    <xf numFmtId="0" fontId="2" fillId="0" borderId="0" xfId="0" applyFont="1"/>
    <xf numFmtId="167" fontId="2" fillId="0" borderId="0" xfId="0" applyNumberFormat="1" applyFont="1"/>
    <xf numFmtId="167" fontId="7" fillId="0" borderId="0" xfId="0" quotePrefix="1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4" fillId="0" borderId="0" xfId="2" applyFont="1" applyBorder="1"/>
    <xf numFmtId="164" fontId="0" fillId="0" borderId="0" xfId="0" applyNumberFormat="1"/>
    <xf numFmtId="166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164" fontId="4" fillId="0" borderId="0" xfId="0" applyNumberFormat="1" applyFont="1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Comma 2" xfId="4" xr:uid="{8564E737-8372-4E87-A1D2-9429235B02A1}"/>
    <cellStyle name="Currency" xfId="2" builtinId="4"/>
    <cellStyle name="Normal" xfId="0" builtinId="0"/>
    <cellStyle name="Normal 2" xfId="3" xr:uid="{ECE0F14D-9A3D-4E46-95F0-EC76515952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A28BA040-3820-4E18-8CF0-610B8551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392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Groves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Grove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September%2030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12">
          <cell r="B12" t="str">
            <v>GROVES, ANNETTE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Newsletter September 30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9">
          <cell r="L19">
            <v>9687.3872480000009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4">
          <cell r="L14">
            <v>6406.1986880000013</v>
          </cell>
        </row>
        <row r="19">
          <cell r="L19">
            <v>10206.985452000001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2C49-D800-4C98-AC95-B31EF7A9621F}">
  <sheetPr>
    <tabColor rgb="FFFF0000"/>
    <pageSetUpPr fitToPage="1"/>
  </sheetPr>
  <dimension ref="A1:I58"/>
  <sheetViews>
    <sheetView showZeros="0" tabSelected="1" zoomScale="80" zoomScaleNormal="80" workbookViewId="0">
      <selection sqref="A1:G1"/>
    </sheetView>
  </sheetViews>
  <sheetFormatPr defaultRowHeight="13.2" x14ac:dyDescent="0.25"/>
  <cols>
    <col min="1" max="1" width="19.44140625" customWidth="1"/>
    <col min="2" max="2" width="57.109375" customWidth="1"/>
    <col min="3" max="3" width="21.4414062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7" s="1" customFormat="1" ht="75" customHeight="1" x14ac:dyDescent="0.35">
      <c r="A1" s="35" t="s">
        <v>0</v>
      </c>
      <c r="B1" s="35"/>
      <c r="C1" s="35"/>
      <c r="D1" s="35"/>
      <c r="E1" s="35"/>
      <c r="F1" s="35"/>
      <c r="G1" s="35"/>
    </row>
    <row r="3" spans="1:7" ht="15.6" x14ac:dyDescent="0.3">
      <c r="A3" s="36" t="str">
        <f>[1]Variables!B12</f>
        <v>GROVES, ANNETTE</v>
      </c>
      <c r="B3" s="37"/>
      <c r="C3" s="37"/>
      <c r="D3" s="37"/>
      <c r="E3" s="37"/>
      <c r="F3" s="37"/>
      <c r="G3" s="37"/>
    </row>
    <row r="5" spans="1:7" ht="15.6" customHeight="1" x14ac:dyDescent="0.3">
      <c r="A5" s="37" t="str">
        <f>[2]Sheet1!$A$10</f>
        <v>For the period November 17, 2022 to March 31, 2025</v>
      </c>
      <c r="B5" s="37"/>
      <c r="C5" s="37"/>
      <c r="D5" s="37"/>
      <c r="E5" s="37"/>
      <c r="F5" s="37"/>
    </row>
    <row r="7" spans="1:7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7" ht="13.8" x14ac:dyDescent="0.25">
      <c r="A8" s="3"/>
      <c r="B8" s="3"/>
      <c r="C8" s="3"/>
      <c r="D8" s="3"/>
      <c r="E8" s="3"/>
      <c r="F8" s="3"/>
      <c r="G8" s="5"/>
    </row>
    <row r="9" spans="1:7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7" ht="13.8" x14ac:dyDescent="0.25">
      <c r="A10" s="3" t="s">
        <v>3</v>
      </c>
      <c r="B10" s="3"/>
      <c r="C10" s="7" t="s">
        <v>4</v>
      </c>
      <c r="D10" s="3"/>
      <c r="E10" s="8">
        <v>266.58</v>
      </c>
      <c r="F10" s="3"/>
      <c r="G10" s="5"/>
    </row>
    <row r="11" spans="1:7" ht="13.8" x14ac:dyDescent="0.25">
      <c r="A11" s="6"/>
      <c r="B11" s="3"/>
      <c r="C11" s="3"/>
      <c r="D11" s="3"/>
      <c r="E11" s="3"/>
      <c r="F11" s="9">
        <f>SUM(E10)</f>
        <v>266.58</v>
      </c>
      <c r="G11" s="5"/>
    </row>
    <row r="12" spans="1:7" ht="13.8" x14ac:dyDescent="0.25">
      <c r="A12" s="6"/>
      <c r="B12" s="3"/>
      <c r="C12" s="3"/>
      <c r="D12" s="3"/>
      <c r="E12" s="3"/>
      <c r="F12" s="3"/>
      <c r="G12" s="5"/>
    </row>
    <row r="13" spans="1:7" ht="13.8" x14ac:dyDescent="0.25">
      <c r="A13" s="6" t="s">
        <v>5</v>
      </c>
      <c r="B13" s="3"/>
      <c r="C13" s="3"/>
      <c r="D13" s="3"/>
      <c r="E13" s="3"/>
      <c r="F13" s="3"/>
      <c r="G13" s="5"/>
    </row>
    <row r="14" spans="1:7" ht="13.8" x14ac:dyDescent="0.25">
      <c r="A14" s="10" t="s">
        <v>6</v>
      </c>
      <c r="B14" s="3"/>
      <c r="C14" s="7" t="s">
        <v>7</v>
      </c>
      <c r="D14" s="3"/>
      <c r="E14" s="11">
        <f>579.31+255.92+255.92</f>
        <v>1091.1499999999999</v>
      </c>
      <c r="F14" s="3"/>
      <c r="G14" s="5"/>
    </row>
    <row r="15" spans="1:7" ht="13.8" x14ac:dyDescent="0.25">
      <c r="A15" s="10" t="s">
        <v>8</v>
      </c>
      <c r="B15" s="3"/>
      <c r="C15" s="7" t="s">
        <v>9</v>
      </c>
      <c r="D15" s="3"/>
      <c r="E15" s="12">
        <v>98.7</v>
      </c>
      <c r="F15" s="3"/>
      <c r="G15" s="5"/>
    </row>
    <row r="16" spans="1:7" ht="13.8" x14ac:dyDescent="0.25">
      <c r="A16" s="10" t="s">
        <v>10</v>
      </c>
      <c r="B16" s="3"/>
      <c r="C16" s="7" t="s">
        <v>11</v>
      </c>
      <c r="D16" s="3"/>
      <c r="E16" s="12">
        <v>1394.09</v>
      </c>
      <c r="F16" s="3"/>
      <c r="G16" s="5"/>
    </row>
    <row r="17" spans="1:7" ht="13.8" x14ac:dyDescent="0.25">
      <c r="A17" s="10" t="s">
        <v>10</v>
      </c>
      <c r="B17" s="3"/>
      <c r="C17" s="7" t="s">
        <v>12</v>
      </c>
      <c r="D17" s="3"/>
      <c r="E17" s="12">
        <v>161.59</v>
      </c>
      <c r="F17" s="3"/>
      <c r="G17" s="5"/>
    </row>
    <row r="18" spans="1:7" ht="13.8" x14ac:dyDescent="0.25">
      <c r="A18" s="10" t="s">
        <v>13</v>
      </c>
      <c r="B18" s="3"/>
      <c r="C18" s="7" t="s">
        <v>14</v>
      </c>
      <c r="D18" s="3"/>
      <c r="E18" s="12">
        <v>1000</v>
      </c>
      <c r="F18" s="3"/>
      <c r="G18" s="5"/>
    </row>
    <row r="19" spans="1:7" ht="13.8" x14ac:dyDescent="0.25">
      <c r="A19" s="10" t="s">
        <v>15</v>
      </c>
      <c r="B19" s="3"/>
      <c r="C19" s="7" t="s">
        <v>16</v>
      </c>
      <c r="D19" s="3"/>
      <c r="E19" s="12">
        <f>319.46+2554.52+600+967.73+54.82</f>
        <v>4496.53</v>
      </c>
      <c r="F19" s="3"/>
      <c r="G19" s="5"/>
    </row>
    <row r="20" spans="1:7" ht="13.8" x14ac:dyDescent="0.25">
      <c r="A20" s="10" t="s">
        <v>17</v>
      </c>
      <c r="B20" s="3"/>
      <c r="C20" s="7" t="s">
        <v>18</v>
      </c>
      <c r="D20" s="3"/>
      <c r="E20" s="13">
        <f>840.76+588.62+300</f>
        <v>1729.38</v>
      </c>
      <c r="F20" s="3"/>
      <c r="G20" s="5"/>
    </row>
    <row r="21" spans="1:7" ht="13.8" x14ac:dyDescent="0.25">
      <c r="A21" s="10" t="s">
        <v>19</v>
      </c>
      <c r="B21" s="3"/>
      <c r="C21" s="7" t="s">
        <v>20</v>
      </c>
      <c r="D21" s="3"/>
      <c r="E21" s="13">
        <v>366.04</v>
      </c>
      <c r="F21" s="3"/>
      <c r="G21" s="5"/>
    </row>
    <row r="22" spans="1:7" ht="13.8" x14ac:dyDescent="0.25">
      <c r="A22" s="10" t="s">
        <v>19</v>
      </c>
      <c r="B22" s="3"/>
      <c r="C22" s="7" t="s">
        <v>21</v>
      </c>
      <c r="D22" s="3"/>
      <c r="E22" s="13">
        <v>390.95</v>
      </c>
      <c r="F22" s="3"/>
      <c r="G22" s="5"/>
    </row>
    <row r="23" spans="1:7" ht="13.8" x14ac:dyDescent="0.25">
      <c r="A23" s="10" t="s">
        <v>22</v>
      </c>
      <c r="B23" s="3"/>
      <c r="C23" s="7" t="s">
        <v>23</v>
      </c>
      <c r="D23" s="3"/>
      <c r="E23" s="13">
        <v>500</v>
      </c>
      <c r="F23" s="3"/>
      <c r="G23" s="5"/>
    </row>
    <row r="24" spans="1:7" ht="13.8" x14ac:dyDescent="0.25">
      <c r="A24" s="10" t="s">
        <v>10</v>
      </c>
      <c r="B24" s="3"/>
      <c r="C24" s="7" t="s">
        <v>24</v>
      </c>
      <c r="D24" s="3"/>
      <c r="E24" s="13">
        <v>1119.6099999999999</v>
      </c>
      <c r="F24" s="3"/>
      <c r="G24" s="5"/>
    </row>
    <row r="25" spans="1:7" ht="13.8" x14ac:dyDescent="0.25">
      <c r="A25" s="10" t="s">
        <v>10</v>
      </c>
      <c r="B25" s="3"/>
      <c r="C25" s="7" t="s">
        <v>25</v>
      </c>
      <c r="D25" s="3"/>
      <c r="E25" s="13">
        <f>1779.16-E24</f>
        <v>659.55000000000018</v>
      </c>
      <c r="F25" s="3"/>
      <c r="G25" s="5"/>
    </row>
    <row r="26" spans="1:7" ht="13.8" x14ac:dyDescent="0.25">
      <c r="A26" s="6"/>
      <c r="B26" s="3"/>
      <c r="C26" s="3"/>
      <c r="D26" s="3"/>
      <c r="E26" s="3"/>
      <c r="F26" s="14">
        <f>SUM(E14:E25)</f>
        <v>13007.59</v>
      </c>
      <c r="G26" s="5"/>
    </row>
    <row r="27" spans="1:7" ht="13.8" x14ac:dyDescent="0.25">
      <c r="A27" s="6"/>
      <c r="B27" s="3"/>
      <c r="C27" s="3"/>
      <c r="D27" s="3"/>
      <c r="E27" s="3"/>
      <c r="F27" s="3"/>
      <c r="G27" s="5"/>
    </row>
    <row r="28" spans="1:7" ht="15.6" x14ac:dyDescent="0.3">
      <c r="A28" s="6" t="s">
        <v>26</v>
      </c>
      <c r="B28" s="15"/>
      <c r="C28" s="16"/>
      <c r="D28" s="3"/>
      <c r="E28" s="3"/>
      <c r="F28" s="3"/>
      <c r="G28" s="5"/>
    </row>
    <row r="29" spans="1:7" ht="15.6" x14ac:dyDescent="0.3">
      <c r="A29" s="3" t="s">
        <v>27</v>
      </c>
      <c r="B29" s="15"/>
      <c r="C29" s="17" t="s">
        <v>28</v>
      </c>
      <c r="D29" s="3"/>
      <c r="E29" s="8">
        <f>88.04+163.08+62.68+90.03+153.03-88.04</f>
        <v>468.82</v>
      </c>
      <c r="F29" s="3"/>
      <c r="G29" s="5"/>
    </row>
    <row r="30" spans="1:7" ht="13.8" x14ac:dyDescent="0.25">
      <c r="A30" s="10" t="s">
        <v>29</v>
      </c>
      <c r="B30" s="3"/>
      <c r="C30" s="7" t="s">
        <v>30</v>
      </c>
      <c r="D30" s="3"/>
      <c r="E30" s="12">
        <f>757.1+268.45+300+609.02</f>
        <v>1934.57</v>
      </c>
      <c r="F30" s="3"/>
      <c r="G30" s="5"/>
    </row>
    <row r="31" spans="1:7" ht="13.8" x14ac:dyDescent="0.25">
      <c r="A31" s="10" t="s">
        <v>27</v>
      </c>
      <c r="B31" s="3"/>
      <c r="C31" s="7" t="s">
        <v>31</v>
      </c>
      <c r="D31" s="3"/>
      <c r="E31" s="12">
        <f>131.68+152.87+150.39</f>
        <v>434.94</v>
      </c>
      <c r="F31" s="3"/>
      <c r="G31" s="5"/>
    </row>
    <row r="32" spans="1:7" ht="13.8" x14ac:dyDescent="0.25">
      <c r="A32" s="10" t="s">
        <v>32</v>
      </c>
      <c r="B32" s="3"/>
      <c r="C32" s="7" t="s">
        <v>33</v>
      </c>
      <c r="D32" s="3"/>
      <c r="E32" s="12">
        <f>225+1529.39</f>
        <v>1754.39</v>
      </c>
      <c r="F32" s="3"/>
      <c r="G32" s="5"/>
    </row>
    <row r="33" spans="1:9" ht="13.8" x14ac:dyDescent="0.25">
      <c r="A33" s="10" t="s">
        <v>34</v>
      </c>
      <c r="B33" s="3"/>
      <c r="C33" s="7" t="s">
        <v>35</v>
      </c>
      <c r="D33" s="3"/>
      <c r="E33" s="12">
        <f>881.77+771.9+300-0.01</f>
        <v>1953.66</v>
      </c>
      <c r="F33" s="3"/>
      <c r="G33" s="5"/>
    </row>
    <row r="34" spans="1:9" ht="13.8" x14ac:dyDescent="0.25">
      <c r="A34" s="10" t="s">
        <v>36</v>
      </c>
      <c r="B34" s="3"/>
      <c r="C34" s="7" t="s">
        <v>37</v>
      </c>
      <c r="D34" s="3"/>
      <c r="E34" s="12">
        <v>575</v>
      </c>
      <c r="F34" s="3"/>
      <c r="G34" s="5"/>
    </row>
    <row r="35" spans="1:9" ht="13.8" x14ac:dyDescent="0.25">
      <c r="A35" s="10" t="s">
        <v>38</v>
      </c>
      <c r="B35" s="3"/>
      <c r="C35" s="7" t="s">
        <v>39</v>
      </c>
      <c r="D35" s="3"/>
      <c r="E35" s="12">
        <v>99.15</v>
      </c>
      <c r="F35" s="3"/>
      <c r="G35" s="5"/>
    </row>
    <row r="36" spans="1:9" ht="13.8" x14ac:dyDescent="0.25">
      <c r="A36" s="10" t="s">
        <v>22</v>
      </c>
      <c r="B36" s="3"/>
      <c r="C36" s="7" t="s">
        <v>40</v>
      </c>
      <c r="D36" s="3"/>
      <c r="E36" s="13">
        <v>500</v>
      </c>
      <c r="F36" s="3"/>
      <c r="G36" s="5"/>
    </row>
    <row r="37" spans="1:9" ht="15.6" x14ac:dyDescent="0.3">
      <c r="A37" s="6"/>
      <c r="B37" s="15"/>
      <c r="C37" s="16"/>
      <c r="D37" s="3"/>
      <c r="E37" s="3"/>
      <c r="F37" s="9">
        <f>SUM(E29:E36)</f>
        <v>7720.53</v>
      </c>
      <c r="G37" s="5"/>
    </row>
    <row r="38" spans="1:9" ht="15.75" customHeight="1" x14ac:dyDescent="0.3">
      <c r="A38" s="3"/>
      <c r="B38" s="3"/>
      <c r="C38" s="3"/>
      <c r="D38" s="18"/>
      <c r="E38" s="19"/>
      <c r="F38" s="20"/>
      <c r="G38" s="5"/>
      <c r="I38" s="21"/>
    </row>
    <row r="39" spans="1:9" ht="15.75" customHeight="1" x14ac:dyDescent="0.3">
      <c r="A39" s="6" t="s">
        <v>41</v>
      </c>
      <c r="B39" s="15"/>
      <c r="C39" s="16"/>
      <c r="D39" s="3"/>
      <c r="E39" s="3"/>
      <c r="F39" s="3"/>
      <c r="G39" s="5"/>
      <c r="I39" s="21"/>
    </row>
    <row r="40" spans="1:9" ht="15.75" customHeight="1" x14ac:dyDescent="0.3">
      <c r="A40" s="10" t="s">
        <v>6</v>
      </c>
      <c r="B40" s="15"/>
      <c r="C40" s="7" t="s">
        <v>42</v>
      </c>
      <c r="D40" s="3"/>
      <c r="E40" s="8">
        <f>686.96+225</f>
        <v>911.96</v>
      </c>
      <c r="F40" s="3"/>
      <c r="G40" s="5"/>
      <c r="I40" s="21"/>
    </row>
    <row r="41" spans="1:9" ht="15.75" customHeight="1" x14ac:dyDescent="0.3">
      <c r="A41" s="10" t="s">
        <v>10</v>
      </c>
      <c r="B41" s="15"/>
      <c r="C41" s="7" t="s">
        <v>43</v>
      </c>
      <c r="D41" s="3"/>
      <c r="E41" s="12">
        <v>676.56</v>
      </c>
      <c r="F41" s="3"/>
      <c r="G41" s="5"/>
      <c r="I41" s="21"/>
    </row>
    <row r="42" spans="1:9" ht="15.75" customHeight="1" x14ac:dyDescent="0.3">
      <c r="A42" s="10" t="s">
        <v>34</v>
      </c>
      <c r="C42" s="7" t="s">
        <v>44</v>
      </c>
      <c r="D42" s="18"/>
      <c r="E42" s="12">
        <f>922.78+375</f>
        <v>1297.78</v>
      </c>
      <c r="F42" s="3"/>
      <c r="G42" s="5"/>
      <c r="I42" s="21"/>
    </row>
    <row r="43" spans="1:9" ht="15.75" customHeight="1" x14ac:dyDescent="0.3">
      <c r="D43" s="18"/>
      <c r="E43" s="22"/>
      <c r="F43" s="9">
        <f>SUM(E40:E42)</f>
        <v>2886.3</v>
      </c>
      <c r="G43" s="5"/>
      <c r="I43" s="21"/>
    </row>
    <row r="44" spans="1:9" ht="15.75" customHeight="1" x14ac:dyDescent="0.3">
      <c r="D44" s="18"/>
      <c r="E44" s="22"/>
      <c r="F44" s="34"/>
      <c r="G44" s="5"/>
      <c r="I44" s="21"/>
    </row>
    <row r="45" spans="1:9" ht="15.75" customHeight="1" x14ac:dyDescent="0.3">
      <c r="A45" s="6" t="s">
        <v>45</v>
      </c>
      <c r="D45" s="18"/>
      <c r="E45" s="22"/>
      <c r="F45" s="20"/>
      <c r="G45" s="5"/>
      <c r="I45" s="21"/>
    </row>
    <row r="46" spans="1:9" ht="15.75" customHeight="1" x14ac:dyDescent="0.3">
      <c r="A46" s="3"/>
      <c r="B46" s="3"/>
      <c r="C46" s="3"/>
      <c r="D46" s="18"/>
      <c r="E46" s="19"/>
      <c r="F46" s="20"/>
      <c r="G46" s="5"/>
      <c r="I46" s="21"/>
    </row>
    <row r="47" spans="1:9" ht="15.75" customHeight="1" x14ac:dyDescent="0.25">
      <c r="A47" s="23" t="s">
        <v>46</v>
      </c>
      <c r="B47" s="3"/>
      <c r="C47" s="3"/>
      <c r="E47" s="19"/>
      <c r="F47" s="24">
        <f>SUM(F11:G45)</f>
        <v>23881</v>
      </c>
    </row>
    <row r="48" spans="1:9" ht="15.75" customHeight="1" x14ac:dyDescent="0.25">
      <c r="A48" s="3"/>
      <c r="B48" s="3"/>
      <c r="C48" s="3"/>
      <c r="D48" s="3"/>
      <c r="E48" s="3"/>
      <c r="F48" s="5"/>
    </row>
    <row r="49" spans="1:7" ht="15.75" customHeight="1" thickBot="1" x14ac:dyDescent="0.3">
      <c r="A49" s="6" t="str">
        <f>[2]Sheet1!$A$9</f>
        <v>Remaining Allowance for the term ending November 30, 2026 as of March 31, 2025</v>
      </c>
      <c r="B49" s="3"/>
      <c r="D49" s="19"/>
      <c r="E49" s="25"/>
      <c r="F49" s="26">
        <f>SUM(F7-F47)</f>
        <v>4149</v>
      </c>
    </row>
    <row r="50" spans="1:7" ht="14.4" thickTop="1" x14ac:dyDescent="0.25">
      <c r="A50" s="3"/>
      <c r="B50" s="3"/>
      <c r="C50" s="6"/>
      <c r="D50" s="6"/>
      <c r="E50" s="6"/>
      <c r="F50" s="6"/>
      <c r="G50" s="27"/>
    </row>
    <row r="51" spans="1:7" ht="14.4" thickBot="1" x14ac:dyDescent="0.3">
      <c r="A51" s="28"/>
      <c r="B51" s="28"/>
      <c r="C51" s="29"/>
      <c r="D51" s="29"/>
      <c r="E51" s="29"/>
      <c r="F51" s="29"/>
      <c r="G51" s="30"/>
    </row>
    <row r="52" spans="1:7" ht="13.8" x14ac:dyDescent="0.25">
      <c r="A52" s="3"/>
      <c r="B52" s="3"/>
      <c r="C52" s="6"/>
      <c r="D52" s="6"/>
      <c r="E52" s="6"/>
      <c r="F52" s="6"/>
      <c r="G52" s="27"/>
    </row>
    <row r="53" spans="1:7" ht="13.8" x14ac:dyDescent="0.25">
      <c r="A53" s="3" t="s">
        <v>47</v>
      </c>
      <c r="B53" s="3"/>
      <c r="C53" s="6"/>
      <c r="D53" s="6"/>
      <c r="E53" s="6"/>
      <c r="F53" s="8">
        <f>'[3]2023 Newsletter September 30'!$L$19</f>
        <v>9687.3872480000009</v>
      </c>
      <c r="G53" s="27"/>
    </row>
    <row r="54" spans="1:7" ht="13.8" x14ac:dyDescent="0.25">
      <c r="A54" s="3" t="s">
        <v>48</v>
      </c>
      <c r="B54" s="3"/>
      <c r="C54" s="6"/>
      <c r="D54" s="6"/>
      <c r="E54" s="6"/>
      <c r="F54" s="8">
        <f>'[4]2024 Newsletter December 31'!$L$19</f>
        <v>10206.985452000001</v>
      </c>
      <c r="G54" s="27"/>
    </row>
    <row r="55" spans="1:7" ht="13.8" x14ac:dyDescent="0.25">
      <c r="A55" s="6"/>
      <c r="B55" s="6"/>
      <c r="C55" s="6"/>
      <c r="D55" s="6"/>
      <c r="E55" s="19"/>
      <c r="F55" s="20"/>
    </row>
    <row r="56" spans="1:7" ht="13.8" x14ac:dyDescent="0.25">
      <c r="A56" s="31" t="s">
        <v>49</v>
      </c>
      <c r="B56" s="6"/>
      <c r="C56" s="6"/>
      <c r="D56" s="6"/>
      <c r="E56" s="19"/>
      <c r="F56" s="20"/>
    </row>
    <row r="57" spans="1:7" ht="14.4" thickBot="1" x14ac:dyDescent="0.3">
      <c r="A57" s="28"/>
      <c r="B57" s="29"/>
      <c r="C57" s="29"/>
      <c r="D57" s="29"/>
      <c r="E57" s="32"/>
      <c r="F57" s="33"/>
      <c r="G57" s="32"/>
    </row>
    <row r="58" spans="1:7" ht="13.8" x14ac:dyDescent="0.25">
      <c r="A58" s="3"/>
      <c r="B58" s="3"/>
      <c r="C58" s="3"/>
      <c r="D58" s="3"/>
      <c r="E58" s="3"/>
      <c r="F58" s="3"/>
      <c r="G58" s="3"/>
    </row>
  </sheetData>
  <sheetProtection algorithmName="SHA-512" hashValue="0tRGPbyLodEOXe/QH8hlJzppwgBW5DlTx71Sfk5YWItLnWKyoKosmRyCTRi3pTLDtyiNTbmY89v1bo+LmMeq1A==" saltValue="wP0CxtcX+SY34rcdbSa8nQ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73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356f99f3-9d86-47a1-8203-3b41b1cb0c68}" enabled="0" method="" siteId="{356f99f3-9d86-47a1-8203-3b41b1cb0c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2025-05-20T19:34:35Z</dcterms:created>
  <dcterms:modified xsi:type="dcterms:W3CDTF">2025-05-26T13:06:23Z</dcterms:modified>
</cp:coreProperties>
</file>