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elregionca-my.sharepoint.com/personal/kristen_metcalf_peelregion_ca/Documents/Web Projects/Homepage/expense reports/"/>
    </mc:Choice>
  </mc:AlternateContent>
  <xr:revisionPtr revIDLastSave="0" documentId="8_{D1E6F8AF-9638-471F-B58E-0C7DE53E9EBE}" xr6:coauthVersionLast="47" xr6:coauthVersionMax="47" xr10:uidLastSave="{00000000-0000-0000-0000-000000000000}"/>
  <workbookProtection workbookAlgorithmName="SHA-512" workbookHashValue="4cSGm5feMoTMdxEcPKrFzau0a05cGcEY66mhwuVwuhOMCNAKNy2UMl4aQWMngqSlgysTDgjuTRhCai8EpucFQg==" workbookSaltValue="F55/DQy3eig3EaqH+1LoWA==" workbookSpinCount="100000" lockStructure="1"/>
  <bookViews>
    <workbookView xWindow="-108" yWindow="-108" windowWidth="23256" windowHeight="14016" xr2:uid="{6C793DC4-A0D5-4E28-A7E0-11FFBA416B05}"/>
  </bookViews>
  <sheets>
    <sheet name="Year 1 Term Sum" sheetId="1" r:id="rId1"/>
  </sheets>
  <externalReferences>
    <externalReference r:id="rId2"/>
    <externalReference r:id="rId3"/>
    <externalReference r:id="rId4"/>
    <externalReference r:id="rId5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Sum'!$A$1:$G$47</definedName>
    <definedName name="regbal">'Year 1 Term Sum'!$F$38</definedName>
    <definedName name="regbalttd">'Year 1 Term Sum'!$F$38</definedName>
    <definedName name="ropyear1">'Year 1 Term Sum'!#REF!</definedName>
    <definedName name="ropyear2">'Year 1 Term Sum'!#REF!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A38" i="1"/>
  <c r="F32" i="1"/>
  <c r="E23" i="1"/>
  <c r="E22" i="1"/>
  <c r="E20" i="1"/>
  <c r="E15" i="1"/>
  <c r="E14" i="1"/>
  <c r="E12" i="1"/>
  <c r="F7" i="1"/>
  <c r="A5" i="1"/>
  <c r="A3" i="1"/>
  <c r="F27" i="1" l="1"/>
  <c r="F17" i="1"/>
  <c r="F36" i="1" s="1"/>
  <c r="F38" i="1"/>
</calcChain>
</file>

<file path=xl/sharedStrings.xml><?xml version="1.0" encoding="utf-8"?>
<sst xmlns="http://schemas.openxmlformats.org/spreadsheetml/2006/main" count="39" uniqueCount="37">
  <si>
    <t>REGIONAL COUNCILLOR’S TERM ALLOWANCE STATEMENT</t>
  </si>
  <si>
    <t xml:space="preserve">Allowance for the Current Council Term      </t>
  </si>
  <si>
    <t>2022 Expenses</t>
  </si>
  <si>
    <t>2023 Expenses</t>
  </si>
  <si>
    <t>Rural Ontario Municipal Association Conference (Toronto.ON)</t>
  </si>
  <si>
    <t>Jan. 22 - 24, 2023</t>
  </si>
  <si>
    <t>Police Service - Criminal Record Check</t>
  </si>
  <si>
    <t>Feb. 19, 2023</t>
  </si>
  <si>
    <t>FCM Annual Conference and Trade Show (Toronto, ON)</t>
  </si>
  <si>
    <t>May 25 - 28, 2023</t>
  </si>
  <si>
    <t>AMO AGM &amp; Annual Conference (London, ON)</t>
  </si>
  <si>
    <t>Aug. 20 -23, 2023</t>
  </si>
  <si>
    <t>Sponsorship - Peel 4-H Association</t>
  </si>
  <si>
    <t>Nov. 14, 2023</t>
  </si>
  <si>
    <t>2024 Expenses</t>
  </si>
  <si>
    <t>Rural Ontario Municipal Association Conference Per Diem (Toronto.ON)</t>
  </si>
  <si>
    <t>Jan. 21 - 23, 2024</t>
  </si>
  <si>
    <t>Dufferin Board of Trade Registration</t>
  </si>
  <si>
    <t>May 22, 2024</t>
  </si>
  <si>
    <t>FCM Annual Conference and Trade Show (Calgary, AB)</t>
  </si>
  <si>
    <t>Jun. 6 - 9, 2024</t>
  </si>
  <si>
    <t>AMO AGM &amp; Annual Conference (Ottawa, ON)</t>
  </si>
  <si>
    <t>Aug. 18 - 21, 2024</t>
  </si>
  <si>
    <t>Sponsorship - 2024 John Rogers Memorial Charity Golf Tournament</t>
  </si>
  <si>
    <t>Aug. 15, 2024</t>
  </si>
  <si>
    <t>Sponsorship - Volunteer MBC - V-Oscars Gala ticket</t>
  </si>
  <si>
    <t>Aug. 30, 2024</t>
  </si>
  <si>
    <t>Sponsorship - Peel 4-H Association Sponsorship</t>
  </si>
  <si>
    <t>Nov. 15, 2024</t>
  </si>
  <si>
    <t>2025 Expenses</t>
  </si>
  <si>
    <t>Jan. 19-21, 2025</t>
  </si>
  <si>
    <t>Aug. 17 - 20, 2025</t>
  </si>
  <si>
    <t>2026 Expenses</t>
  </si>
  <si>
    <t>Term To Date Expenses for November 17, 2022 to November 30, 2026</t>
  </si>
  <si>
    <t>2023 Regional Newsletter*</t>
  </si>
  <si>
    <t>2024 Regional Newsletter*</t>
  </si>
  <si>
    <t>*Relates to newsletter expenses covered through Regional Corporate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</si>
</sst>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0_);\(0.00\)"/>
    <numFmt numFmtId="166" formatCode="mmmm\ d\,\ yyyy"/>
    <numFmt numFmtId="167" formatCode="_(* #,##0.00_);_(* \(#,##0.00\);_(* &quot;-&quot;??_);_(@_)"/>
  </numFmts>
  <fonts count="7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3" applyFont="1"/>
    <xf numFmtId="0" fontId="4" fillId="0" borderId="0" xfId="0" quotePrefix="1" applyFont="1"/>
    <xf numFmtId="44" fontId="4" fillId="0" borderId="0" xfId="0" applyNumberFormat="1" applyFont="1"/>
    <xf numFmtId="43" fontId="4" fillId="0" borderId="0" xfId="4" applyFont="1" applyBorder="1"/>
    <xf numFmtId="44" fontId="4" fillId="0" borderId="1" xfId="0" applyNumberFormat="1" applyFont="1" applyBorder="1"/>
    <xf numFmtId="164" fontId="4" fillId="0" borderId="0" xfId="2" applyFont="1" applyBorder="1"/>
    <xf numFmtId="164" fontId="0" fillId="0" borderId="0" xfId="0" applyNumberFormat="1"/>
    <xf numFmtId="0" fontId="2" fillId="0" borderId="0" xfId="0" applyFont="1"/>
    <xf numFmtId="166" fontId="2" fillId="0" borderId="0" xfId="0" applyNumberFormat="1" applyFont="1"/>
    <xf numFmtId="164" fontId="4" fillId="0" borderId="0" xfId="2" applyFont="1"/>
    <xf numFmtId="15" fontId="4" fillId="0" borderId="0" xfId="0" quotePrefix="1" applyNumberFormat="1" applyFont="1"/>
    <xf numFmtId="167" fontId="4" fillId="0" borderId="0" xfId="1" applyFont="1"/>
    <xf numFmtId="164" fontId="4" fillId="0" borderId="1" xfId="2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7" fontId="4" fillId="0" borderId="0" xfId="1" applyFont="1" applyFill="1" applyBorder="1"/>
    <xf numFmtId="0" fontId="6" fillId="0" borderId="0" xfId="0" applyFont="1" applyAlignment="1">
      <alignment horizontal="left"/>
    </xf>
    <xf numFmtId="164" fontId="4" fillId="0" borderId="2" xfId="2" applyFont="1" applyBorder="1"/>
    <xf numFmtId="166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0" fontId="5" fillId="0" borderId="0" xfId="3"/>
    <xf numFmtId="164" fontId="4" fillId="0" borderId="4" xfId="2" applyFont="1" applyBorder="1"/>
    <xf numFmtId="0" fontId="0" fillId="0" borderId="4" xfId="0" applyBorder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Comma" xfId="1" builtinId="3"/>
    <cellStyle name="Comma 2" xfId="4" xr:uid="{BC12DB6A-482C-4B88-BAB0-E43DC956CF6A}"/>
    <cellStyle name="Currency" xfId="2" builtinId="4"/>
    <cellStyle name="Normal" xfId="0" builtinId="0"/>
    <cellStyle name="Normal 2" xfId="3" xr:uid="{C1D1C2C9-F400-4036-984E-31D3F38D2B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4EC9468F-E576-4AA7-80B2-0A2FF69DF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15240"/>
          <a:ext cx="15297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Early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Early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3\2023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3\2023%20Newsletters%20to%20December%2031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4\2024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4\2024%20Newsletters%20to%20December%20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9">
          <cell r="B9" t="str">
            <v>EARLY, CHRISTINA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March 31, 2025</v>
          </cell>
        </row>
        <row r="10">
          <cell r="A10" t="str">
            <v>For the period November 17, 2022 to March 31,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Newsletter December 31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6">
          <cell r="L16">
            <v>4336.2495840000001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Newsletter December 31"/>
      <sheetName val="2024 Dec Transaction Detail"/>
      <sheetName val="2024 Sep Transaction Detail"/>
      <sheetName val="2024 June Transaction Detail"/>
      <sheetName val="2024 March Transaction Detail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4">
          <cell r="L14">
            <v>6406.1986880000013</v>
          </cell>
        </row>
        <row r="16">
          <cell r="L16">
            <v>4806.4268940000002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F4A15-16EC-4ADD-B210-9B9FEC5F2796}">
  <sheetPr>
    <tabColor rgb="FFFF0000"/>
    <pageSetUpPr fitToPage="1"/>
  </sheetPr>
  <dimension ref="A1:I47"/>
  <sheetViews>
    <sheetView showZeros="0" tabSelected="1" zoomScale="85" zoomScaleNormal="85" workbookViewId="0">
      <selection sqref="A1:G1"/>
    </sheetView>
  </sheetViews>
  <sheetFormatPr defaultRowHeight="13.2" x14ac:dyDescent="0.25"/>
  <cols>
    <col min="1" max="1" width="19.33203125" customWidth="1"/>
    <col min="2" max="2" width="57.109375" customWidth="1"/>
    <col min="3" max="3" width="19.77734375" customWidth="1"/>
    <col min="4" max="4" width="1.5546875" customWidth="1"/>
    <col min="5" max="5" width="14.77734375" customWidth="1"/>
    <col min="6" max="6" width="16.109375" bestFit="1" customWidth="1"/>
    <col min="7" max="7" width="15.21875" hidden="1" customWidth="1"/>
    <col min="9" max="9" width="10.21875" bestFit="1" customWidth="1"/>
  </cols>
  <sheetData>
    <row r="1" spans="1:7" s="1" customFormat="1" ht="75" customHeight="1" x14ac:dyDescent="0.35">
      <c r="A1" s="34" t="s">
        <v>0</v>
      </c>
      <c r="B1" s="34"/>
      <c r="C1" s="34"/>
      <c r="D1" s="34"/>
      <c r="E1" s="34"/>
      <c r="F1" s="34"/>
      <c r="G1" s="34"/>
    </row>
    <row r="3" spans="1:7" ht="15.6" x14ac:dyDescent="0.3">
      <c r="A3" s="35" t="str">
        <f>[1]Variables!B9</f>
        <v>EARLY, CHRISTINA</v>
      </c>
      <c r="B3" s="36"/>
      <c r="C3" s="36"/>
      <c r="D3" s="36"/>
      <c r="E3" s="36"/>
      <c r="F3" s="36"/>
      <c r="G3" s="36"/>
    </row>
    <row r="5" spans="1:7" ht="15.75" customHeight="1" x14ac:dyDescent="0.3">
      <c r="A5" s="36" t="str">
        <f>[2]Sheet1!$A$10</f>
        <v>For the period November 17, 2022 to March 31, 2025</v>
      </c>
      <c r="B5" s="36"/>
      <c r="C5" s="36"/>
      <c r="D5" s="36"/>
      <c r="E5" s="36"/>
      <c r="F5" s="36"/>
    </row>
    <row r="7" spans="1:7" ht="13.8" x14ac:dyDescent="0.25">
      <c r="A7" s="2" t="s">
        <v>1</v>
      </c>
      <c r="B7" s="3"/>
      <c r="C7" s="3"/>
      <c r="D7" s="3"/>
      <c r="E7" s="3"/>
      <c r="F7" s="4">
        <f>[2]Sheet1!$D$38</f>
        <v>28030</v>
      </c>
    </row>
    <row r="8" spans="1:7" ht="13.8" x14ac:dyDescent="0.25">
      <c r="A8" s="3"/>
      <c r="B8" s="3"/>
      <c r="C8" s="3"/>
      <c r="D8" s="3"/>
      <c r="E8" s="3"/>
      <c r="F8" s="3"/>
      <c r="G8" s="5"/>
    </row>
    <row r="9" spans="1:7" ht="13.8" x14ac:dyDescent="0.25">
      <c r="A9" s="6" t="s">
        <v>2</v>
      </c>
      <c r="B9" s="3"/>
      <c r="C9" s="3"/>
      <c r="D9" s="3"/>
      <c r="E9" s="3"/>
      <c r="F9" s="3">
        <v>0</v>
      </c>
      <c r="G9" s="5"/>
    </row>
    <row r="10" spans="1:7" ht="13.8" x14ac:dyDescent="0.25">
      <c r="A10" s="6"/>
      <c r="B10" s="3"/>
      <c r="C10" s="3"/>
      <c r="D10" s="3"/>
      <c r="E10" s="3"/>
      <c r="F10" s="3"/>
      <c r="G10" s="5"/>
    </row>
    <row r="11" spans="1:7" ht="13.8" x14ac:dyDescent="0.25">
      <c r="A11" s="6" t="s">
        <v>3</v>
      </c>
      <c r="B11" s="3"/>
      <c r="C11" s="3"/>
      <c r="D11" s="3"/>
      <c r="E11" s="3"/>
      <c r="F11" s="3"/>
      <c r="G11" s="5"/>
    </row>
    <row r="12" spans="1:7" ht="13.8" x14ac:dyDescent="0.25">
      <c r="A12" s="7" t="s">
        <v>4</v>
      </c>
      <c r="B12" s="3"/>
      <c r="C12" s="8" t="s">
        <v>5</v>
      </c>
      <c r="D12" s="3"/>
      <c r="E12" s="9">
        <f>579.31+255.92+255.92+276.18+75+75+75+76.3</f>
        <v>1668.6299999999999</v>
      </c>
      <c r="F12" s="3"/>
      <c r="G12" s="5"/>
    </row>
    <row r="13" spans="1:7" ht="13.8" x14ac:dyDescent="0.25">
      <c r="A13" s="3" t="s">
        <v>6</v>
      </c>
      <c r="B13" s="3"/>
      <c r="C13" s="8" t="s">
        <v>7</v>
      </c>
      <c r="D13" s="3"/>
      <c r="E13" s="10">
        <v>41</v>
      </c>
      <c r="F13" s="3"/>
      <c r="G13" s="5"/>
    </row>
    <row r="14" spans="1:7" ht="13.8" x14ac:dyDescent="0.25">
      <c r="A14" s="3" t="s">
        <v>8</v>
      </c>
      <c r="B14" s="3"/>
      <c r="C14" s="8" t="s">
        <v>9</v>
      </c>
      <c r="D14" s="3"/>
      <c r="E14" s="10">
        <f>1015.06+201.07+723.18+23.93</f>
        <v>1963.24</v>
      </c>
      <c r="F14" s="3"/>
      <c r="G14" s="5"/>
    </row>
    <row r="15" spans="1:7" ht="13.8" x14ac:dyDescent="0.25">
      <c r="A15" s="7" t="s">
        <v>10</v>
      </c>
      <c r="B15" s="3"/>
      <c r="C15" s="8" t="s">
        <v>11</v>
      </c>
      <c r="D15" s="3"/>
      <c r="E15" s="10">
        <f>840.76+588.62+268.09+222.41+32.24</f>
        <v>1952.1200000000001</v>
      </c>
      <c r="F15" s="3"/>
      <c r="G15" s="5"/>
    </row>
    <row r="16" spans="1:7" ht="13.8" x14ac:dyDescent="0.25">
      <c r="A16" s="7" t="s">
        <v>12</v>
      </c>
      <c r="B16" s="3"/>
      <c r="C16" s="8" t="s">
        <v>13</v>
      </c>
      <c r="D16" s="3"/>
      <c r="E16" s="10">
        <v>250</v>
      </c>
      <c r="F16" s="3"/>
      <c r="G16" s="5"/>
    </row>
    <row r="17" spans="1:9" ht="13.8" x14ac:dyDescent="0.25">
      <c r="A17" s="6"/>
      <c r="B17" s="3"/>
      <c r="C17" s="3"/>
      <c r="D17" s="3"/>
      <c r="E17" s="10"/>
      <c r="F17" s="11">
        <f>SUM(E12:E16)</f>
        <v>5874.99</v>
      </c>
      <c r="G17" s="5"/>
    </row>
    <row r="18" spans="1:9" ht="13.8" x14ac:dyDescent="0.25">
      <c r="A18" s="3"/>
      <c r="B18" s="3"/>
      <c r="C18" s="3"/>
      <c r="D18" s="3"/>
      <c r="E18" s="3"/>
      <c r="F18" s="12"/>
      <c r="G18" s="5"/>
      <c r="H18" s="13"/>
      <c r="I18" s="13"/>
    </row>
    <row r="19" spans="1:9" ht="15.6" x14ac:dyDescent="0.3">
      <c r="A19" s="6" t="s">
        <v>14</v>
      </c>
      <c r="B19" s="14"/>
      <c r="C19" s="15"/>
      <c r="D19" s="3"/>
      <c r="E19" s="3"/>
      <c r="F19" s="3"/>
      <c r="G19" s="5"/>
    </row>
    <row r="20" spans="1:9" ht="13.8" x14ac:dyDescent="0.25">
      <c r="A20" s="7" t="s">
        <v>15</v>
      </c>
      <c r="B20" s="3"/>
      <c r="C20" s="8" t="s">
        <v>16</v>
      </c>
      <c r="D20" s="3"/>
      <c r="E20" s="16">
        <f>225</f>
        <v>225</v>
      </c>
      <c r="F20" s="3"/>
      <c r="G20" s="5"/>
    </row>
    <row r="21" spans="1:9" ht="13.8" x14ac:dyDescent="0.25">
      <c r="A21" s="7" t="s">
        <v>17</v>
      </c>
      <c r="B21" s="3"/>
      <c r="C21" s="17" t="s">
        <v>18</v>
      </c>
      <c r="D21" s="3"/>
      <c r="E21" s="18">
        <v>50.85</v>
      </c>
      <c r="F21" s="3"/>
      <c r="G21" s="5"/>
    </row>
    <row r="22" spans="1:9" ht="13.8" x14ac:dyDescent="0.25">
      <c r="A22" s="3" t="s">
        <v>19</v>
      </c>
      <c r="B22" s="3"/>
      <c r="C22" s="8" t="s">
        <v>20</v>
      </c>
      <c r="D22" s="3"/>
      <c r="E22" s="18">
        <f>1043.23+236.41+300+514.7+604.41+162.91</f>
        <v>2861.66</v>
      </c>
      <c r="F22" s="3"/>
      <c r="G22" s="5"/>
    </row>
    <row r="23" spans="1:9" ht="13.8" x14ac:dyDescent="0.25">
      <c r="A23" s="7" t="s">
        <v>21</v>
      </c>
      <c r="B23" s="3"/>
      <c r="C23" s="8" t="s">
        <v>22</v>
      </c>
      <c r="D23" s="3"/>
      <c r="E23" s="18">
        <f>687.93+881.77+300+39.96</f>
        <v>1909.6599999999999</v>
      </c>
      <c r="F23" s="3"/>
      <c r="G23" s="5"/>
    </row>
    <row r="24" spans="1:9" ht="13.8" x14ac:dyDescent="0.25">
      <c r="A24" s="7" t="s">
        <v>23</v>
      </c>
      <c r="B24" s="3"/>
      <c r="C24" s="8" t="s">
        <v>24</v>
      </c>
      <c r="D24" s="3"/>
      <c r="E24" s="18">
        <v>575</v>
      </c>
      <c r="F24" s="3"/>
      <c r="G24" s="5"/>
    </row>
    <row r="25" spans="1:9" ht="13.8" x14ac:dyDescent="0.25">
      <c r="A25" s="7" t="s">
        <v>25</v>
      </c>
      <c r="B25" s="3"/>
      <c r="C25" s="8" t="s">
        <v>26</v>
      </c>
      <c r="D25" s="3"/>
      <c r="E25" s="18">
        <v>75</v>
      </c>
      <c r="F25" s="3"/>
      <c r="G25" s="5"/>
    </row>
    <row r="26" spans="1:9" ht="13.8" x14ac:dyDescent="0.25">
      <c r="A26" s="7" t="s">
        <v>27</v>
      </c>
      <c r="B26" s="3"/>
      <c r="C26" s="8" t="s">
        <v>28</v>
      </c>
      <c r="D26" s="3"/>
      <c r="E26" s="10">
        <v>250</v>
      </c>
      <c r="F26" s="3"/>
      <c r="G26" s="5"/>
    </row>
    <row r="27" spans="1:9" ht="15.6" x14ac:dyDescent="0.3">
      <c r="A27" s="6"/>
      <c r="B27" s="14"/>
      <c r="C27" s="15"/>
      <c r="D27" s="3"/>
      <c r="E27" s="3"/>
      <c r="F27" s="19">
        <f>SUM(E20:E26)</f>
        <v>5947.17</v>
      </c>
      <c r="G27" s="5"/>
    </row>
    <row r="28" spans="1:9" ht="15.75" customHeight="1" x14ac:dyDescent="0.3">
      <c r="A28" s="3"/>
      <c r="B28" s="3"/>
      <c r="C28" s="3"/>
      <c r="D28" s="20"/>
      <c r="E28" s="21"/>
      <c r="F28" s="12"/>
      <c r="G28" s="5"/>
      <c r="I28" s="13"/>
    </row>
    <row r="29" spans="1:9" ht="15.75" customHeight="1" x14ac:dyDescent="0.3">
      <c r="A29" s="6" t="s">
        <v>29</v>
      </c>
      <c r="B29" s="14"/>
      <c r="C29" s="15"/>
      <c r="D29" s="3"/>
      <c r="E29" s="3"/>
      <c r="F29" s="3"/>
      <c r="G29" s="5"/>
      <c r="I29" s="13"/>
    </row>
    <row r="30" spans="1:9" ht="15.75" customHeight="1" x14ac:dyDescent="0.3">
      <c r="A30" s="7" t="s">
        <v>4</v>
      </c>
      <c r="B30" s="14"/>
      <c r="C30" s="8" t="s">
        <v>30</v>
      </c>
      <c r="D30" s="3"/>
      <c r="E30" s="16">
        <v>225</v>
      </c>
      <c r="F30" s="3"/>
      <c r="G30" s="5"/>
      <c r="I30" s="13"/>
    </row>
    <row r="31" spans="1:9" ht="15.75" customHeight="1" x14ac:dyDescent="0.3">
      <c r="A31" s="7" t="s">
        <v>21</v>
      </c>
      <c r="B31" s="14"/>
      <c r="C31" s="8" t="s">
        <v>31</v>
      </c>
      <c r="D31" s="3"/>
      <c r="E31" s="3">
        <v>922.78</v>
      </c>
      <c r="F31" s="3"/>
      <c r="G31" s="5"/>
      <c r="I31" s="13"/>
    </row>
    <row r="32" spans="1:9" ht="15.75" customHeight="1" x14ac:dyDescent="0.3">
      <c r="A32" s="6"/>
      <c r="B32" s="14"/>
      <c r="C32" s="15"/>
      <c r="D32" s="3"/>
      <c r="E32" s="3"/>
      <c r="F32" s="19">
        <f>SUM(E30:E31)</f>
        <v>1147.78</v>
      </c>
      <c r="G32" s="5"/>
      <c r="I32" s="13"/>
    </row>
    <row r="33" spans="1:9" ht="15.75" customHeight="1" x14ac:dyDescent="0.3">
      <c r="D33" s="20"/>
      <c r="E33" s="22"/>
      <c r="F33" s="12"/>
      <c r="G33" s="5"/>
      <c r="I33" s="13"/>
    </row>
    <row r="34" spans="1:9" ht="15.75" customHeight="1" x14ac:dyDescent="0.3">
      <c r="A34" s="6" t="s">
        <v>32</v>
      </c>
      <c r="D34" s="20"/>
      <c r="E34" s="22"/>
      <c r="F34" s="12"/>
      <c r="G34" s="5"/>
      <c r="I34" s="13"/>
    </row>
    <row r="35" spans="1:9" ht="15.75" customHeight="1" x14ac:dyDescent="0.3">
      <c r="A35" s="3"/>
      <c r="B35" s="3"/>
      <c r="C35" s="3"/>
      <c r="D35" s="20"/>
      <c r="E35" s="21"/>
      <c r="F35" s="12"/>
      <c r="G35" s="5"/>
      <c r="I35" s="13"/>
    </row>
    <row r="36" spans="1:9" ht="15.75" customHeight="1" x14ac:dyDescent="0.25">
      <c r="A36" s="23" t="s">
        <v>33</v>
      </c>
      <c r="B36" s="3"/>
      <c r="C36" s="3"/>
      <c r="E36" s="21"/>
      <c r="F36" s="24">
        <f>SUM(F17:F35)</f>
        <v>12969.94</v>
      </c>
    </row>
    <row r="37" spans="1:9" ht="15.75" customHeight="1" x14ac:dyDescent="0.25">
      <c r="A37" s="3"/>
      <c r="B37" s="3"/>
      <c r="C37" s="3"/>
      <c r="D37" s="3"/>
      <c r="E37" s="3"/>
      <c r="F37" s="5"/>
    </row>
    <row r="38" spans="1:9" ht="15.75" customHeight="1" thickBot="1" x14ac:dyDescent="0.3">
      <c r="A38" s="6" t="str">
        <f>[2]Sheet1!$A$9</f>
        <v>Remaining Allowance for the term ending November 30, 2026 as of March 31, 2025</v>
      </c>
      <c r="B38" s="3"/>
      <c r="D38" s="21"/>
      <c r="E38" s="25"/>
      <c r="F38" s="26">
        <f>SUM(F7-F36)</f>
        <v>15060.06</v>
      </c>
    </row>
    <row r="39" spans="1:9" ht="14.4" thickTop="1" x14ac:dyDescent="0.25">
      <c r="A39" s="3"/>
      <c r="B39" s="3"/>
      <c r="C39" s="6"/>
      <c r="D39" s="6"/>
      <c r="E39" s="6"/>
      <c r="F39" s="6"/>
      <c r="G39" s="27"/>
    </row>
    <row r="40" spans="1:9" ht="14.4" thickBot="1" x14ac:dyDescent="0.3">
      <c r="A40" s="28"/>
      <c r="B40" s="28"/>
      <c r="C40" s="29"/>
      <c r="D40" s="29"/>
      <c r="E40" s="29"/>
      <c r="F40" s="29"/>
      <c r="G40" s="30"/>
    </row>
    <row r="41" spans="1:9" ht="13.8" x14ac:dyDescent="0.25">
      <c r="A41" s="3"/>
      <c r="B41" s="3"/>
      <c r="C41" s="6"/>
      <c r="D41" s="6"/>
      <c r="E41" s="6"/>
      <c r="F41" s="6"/>
      <c r="G41" s="27"/>
    </row>
    <row r="42" spans="1:9" ht="13.8" x14ac:dyDescent="0.25">
      <c r="A42" s="3" t="s">
        <v>34</v>
      </c>
      <c r="B42" s="3"/>
      <c r="C42" s="6"/>
      <c r="D42" s="6"/>
      <c r="E42" s="6"/>
      <c r="F42" s="12">
        <f>'[3]2023 Newsletter December 31'!$L$16</f>
        <v>4336.2495840000001</v>
      </c>
      <c r="G42" s="27"/>
    </row>
    <row r="43" spans="1:9" ht="13.8" x14ac:dyDescent="0.25">
      <c r="A43" s="3" t="s">
        <v>35</v>
      </c>
      <c r="B43" s="3"/>
      <c r="C43" s="6"/>
      <c r="D43" s="6"/>
      <c r="E43" s="6"/>
      <c r="F43" s="12">
        <f>'[4]2024 Newsletter December 31'!$L$16</f>
        <v>4806.4268940000002</v>
      </c>
      <c r="G43" s="27"/>
    </row>
    <row r="44" spans="1:9" ht="13.8" x14ac:dyDescent="0.25">
      <c r="A44" s="6"/>
      <c r="B44" s="3"/>
      <c r="C44" s="6"/>
      <c r="D44" s="6"/>
      <c r="E44" s="6"/>
      <c r="F44" s="6"/>
      <c r="G44" s="27"/>
    </row>
    <row r="45" spans="1:9" ht="13.8" x14ac:dyDescent="0.25">
      <c r="A45" s="31" t="s">
        <v>36</v>
      </c>
      <c r="B45" s="3"/>
      <c r="C45" s="6"/>
      <c r="D45" s="6"/>
      <c r="E45" s="6"/>
      <c r="F45" s="6"/>
      <c r="G45" s="27"/>
    </row>
    <row r="46" spans="1:9" ht="14.4" thickBot="1" x14ac:dyDescent="0.3">
      <c r="A46" s="28"/>
      <c r="B46" s="29"/>
      <c r="C46" s="29"/>
      <c r="D46" s="29"/>
      <c r="E46" s="32"/>
      <c r="F46" s="33"/>
      <c r="G46" s="32"/>
    </row>
    <row r="47" spans="1:9" ht="13.8" x14ac:dyDescent="0.25">
      <c r="A47" s="3"/>
      <c r="B47" s="3"/>
      <c r="C47" s="3"/>
      <c r="D47" s="3"/>
      <c r="E47" s="3"/>
      <c r="F47" s="3"/>
      <c r="G47" s="3"/>
    </row>
  </sheetData>
  <sheetProtection algorithmName="SHA-512" hashValue="TLZHdjSJNgdLq9q0Pw3hbPkJjfYEI7X8wCBZSq115sIE/cIJ92X8PpXra1XtBdGIsg/7ae74BOhg6HONvHHa/w==" saltValue="SDnX6J8t9UmDpjgPDGgZ6A==" spinCount="100000" sheet="1" objects="1" scenarios="1" selectLockedCells="1" selectUnlockedCells="1"/>
  <mergeCells count="3">
    <mergeCell ref="A1:G1"/>
    <mergeCell ref="A3:G3"/>
    <mergeCell ref="A5:F5"/>
  </mergeCells>
  <pageMargins left="0.5" right="0.25" top="0.5" bottom="0.5" header="0.5" footer="0.5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Metcalf, Kristen</cp:lastModifiedBy>
  <dcterms:created xsi:type="dcterms:W3CDTF">2025-05-20T19:27:57Z</dcterms:created>
  <dcterms:modified xsi:type="dcterms:W3CDTF">2025-05-26T13:06:20Z</dcterms:modified>
</cp:coreProperties>
</file>