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omments1.xml" ContentType="application/vnd.openxmlformats-officedocument.spreadsheetml.comments+xml"/>
  <Override PartName="/xl/tables/table3.xml" ContentType="application/vnd.openxmlformats-officedocument.spreadsheetml.table+xml"/>
  <Override PartName="/xl/drawings/drawing3.xml" ContentType="application/vnd.openxmlformats-officedocument.drawing+xml"/>
  <Override PartName="/xl/comments2.xml" ContentType="application/vnd.openxmlformats-officedocument.spreadsheetml.comments+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hidePivotFieldList="1"/>
  <mc:AlternateContent xmlns:mc="http://schemas.openxmlformats.org/markup-compatibility/2006">
    <mc:Choice Requires="x15">
      <x15ac:absPath xmlns:x15ac="http://schemas.microsoft.com/office/spreadsheetml/2010/11/ac" url="https://peelregionca-my.sharepoint.com/personal/salma_desai_peelregion_ca/Documents/Udrive/Desktop/"/>
    </mc:Choice>
  </mc:AlternateContent>
  <xr:revisionPtr revIDLastSave="11" documentId="8_{BAD336B4-DC3C-47C7-A2DB-F1F7BDB4AB33}" xr6:coauthVersionLast="47" xr6:coauthVersionMax="47" xr10:uidLastSave="{AFC9B156-7413-4817-AE46-3122518A5719}"/>
  <workbookProtection workbookAlgorithmName="SHA-512" workbookHashValue="ZwZPAVnGLPnxD6M6XaWotLBpeSLienFqY53YQyc+BDQGaKnf11Xj7s5sTp87ng9gHwcz8NK0+PPdfHkugvpKfw==" workbookSaltValue="XOxGCwBnoEu9U6wWE3mx2g==" workbookSpinCount="100000" lockStructure="1"/>
  <bookViews>
    <workbookView xWindow="57480" yWindow="-120" windowWidth="29040" windowHeight="15840" tabRatio="852" activeTab="9" xr2:uid="{00000000-000D-0000-FFFF-FFFF00000000}"/>
  </bookViews>
  <sheets>
    <sheet name="Overview and Instructions" sheetId="18" r:id="rId1"/>
    <sheet name="1 - Provider Information" sheetId="6" r:id="rId2"/>
    <sheet name="Basic Info" sheetId="34" state="hidden" r:id="rId3"/>
    <sheet name="2 - Base Fees Reduction" sheetId="15" r:id="rId4"/>
    <sheet name="3 - Reg. Fees Reduction" sheetId="17" r:id="rId5"/>
    <sheet name="4 - Cost Escalation" sheetId="39" r:id="rId6"/>
    <sheet name="5 - Min Wage Offset (MWO)" sheetId="41" r:id="rId7"/>
    <sheet name="6 - Closure dates" sheetId="14" r:id="rId8"/>
    <sheet name="7 - Allowable absent days" sheetId="33" r:id="rId9"/>
    <sheet name="8 - Summary" sheetId="19" r:id="rId10"/>
    <sheet name="KPI-1" sheetId="13" state="hidden" r:id="rId11"/>
    <sheet name="KPI-2" sheetId="8" state="hidden" r:id="rId12"/>
  </sheets>
  <externalReferences>
    <externalReference r:id="rId13"/>
    <externalReference r:id="rId14"/>
  </externalReferences>
  <definedNames>
    <definedName name="_xlnm.Print_Area" localSheetId="1">'1 - Provider Information'!$A$1:$H$34</definedName>
    <definedName name="_xlnm.Print_Area" localSheetId="3">'2 - Base Fees Reduction'!$A$1:$A$4</definedName>
    <definedName name="_xlnm.Print_Area" localSheetId="4">'3 - Reg. Fees Reduction'!$A$1:$R$20</definedName>
    <definedName name="_xlnm.Print_Area" localSheetId="6">'5 - Min Wage Offset (MWO)'!$A$1:$R$29</definedName>
    <definedName name="_xlnm.Print_Area" localSheetId="7">'6 - Closure dates'!$A$1:$D$21</definedName>
    <definedName name="_xlnm.Print_Area" localSheetId="9">'8 - Summary'!$A$1:$E$30</definedName>
    <definedName name="_xlnm.Print_Area" localSheetId="0">'Overview and Instructions'!$A$1:$G$65</definedName>
    <definedName name="QuarterlyPeriod">'[1]Reporting Dates &amp; Deadlines'!$A$1:$A$4</definedName>
    <definedName name="Triannual">#REF!</definedName>
    <definedName name="TriannualPeriod">'[2]Reporting Dates &amp; Deadlines'!$A$1:$A$4</definedName>
    <definedName name="Triannualreplacement">#REF!</definedName>
    <definedName name="z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0" i="19" l="1"/>
  <c r="C30" i="19"/>
  <c r="E15" i="6"/>
  <c r="D22" i="39"/>
  <c r="D21" i="39"/>
  <c r="D20" i="39"/>
  <c r="D19" i="39"/>
  <c r="D18" i="39"/>
  <c r="D10" i="39"/>
  <c r="D11" i="39"/>
  <c r="D12" i="39"/>
  <c r="D13" i="39"/>
  <c r="D14" i="39"/>
  <c r="D15" i="39"/>
  <c r="D16" i="39"/>
  <c r="D9" i="39"/>
  <c r="E27" i="19"/>
  <c r="E17" i="19"/>
  <c r="E9" i="19"/>
  <c r="E30" i="19" s="1"/>
  <c r="C23" i="39" l="1"/>
  <c r="B23" i="39"/>
  <c r="D23" i="39"/>
  <c r="D12" i="17"/>
  <c r="D13" i="17"/>
  <c r="D14" i="17"/>
  <c r="D15" i="17"/>
  <c r="D16" i="17"/>
  <c r="D17" i="17"/>
  <c r="D11" i="17"/>
  <c r="D26" i="19" l="1"/>
  <c r="E26" i="19" s="1"/>
  <c r="Q11" i="17"/>
  <c r="R11" i="17" s="1"/>
  <c r="B6" i="41"/>
  <c r="R101" i="41"/>
  <c r="J101" i="41"/>
  <c r="M101" i="41" s="1"/>
  <c r="I101" i="41"/>
  <c r="L101" i="41" s="1"/>
  <c r="H101" i="41"/>
  <c r="K101" i="41" s="1"/>
  <c r="R100" i="41"/>
  <c r="J100" i="41"/>
  <c r="M100" i="41" s="1"/>
  <c r="I100" i="41"/>
  <c r="L100" i="41" s="1"/>
  <c r="H100" i="41"/>
  <c r="K100" i="41" s="1"/>
  <c r="R99" i="41"/>
  <c r="J99" i="41"/>
  <c r="M99" i="41" s="1"/>
  <c r="I99" i="41"/>
  <c r="L99" i="41" s="1"/>
  <c r="H99" i="41"/>
  <c r="K99" i="41" s="1"/>
  <c r="R98" i="41"/>
  <c r="J98" i="41"/>
  <c r="M98" i="41" s="1"/>
  <c r="I98" i="41"/>
  <c r="L98" i="41" s="1"/>
  <c r="H98" i="41"/>
  <c r="K98" i="41" s="1"/>
  <c r="R97" i="41"/>
  <c r="J97" i="41"/>
  <c r="M97" i="41" s="1"/>
  <c r="I97" i="41"/>
  <c r="L97" i="41" s="1"/>
  <c r="H97" i="41"/>
  <c r="K97" i="41" s="1"/>
  <c r="R96" i="41"/>
  <c r="J96" i="41"/>
  <c r="M96" i="41" s="1"/>
  <c r="I96" i="41"/>
  <c r="L96" i="41" s="1"/>
  <c r="H96" i="41"/>
  <c r="K96" i="41" s="1"/>
  <c r="R95" i="41"/>
  <c r="J95" i="41"/>
  <c r="M95" i="41" s="1"/>
  <c r="I95" i="41"/>
  <c r="L95" i="41" s="1"/>
  <c r="H95" i="41"/>
  <c r="K95" i="41" s="1"/>
  <c r="R94" i="41"/>
  <c r="J94" i="41"/>
  <c r="M94" i="41" s="1"/>
  <c r="I94" i="41"/>
  <c r="L94" i="41" s="1"/>
  <c r="H94" i="41"/>
  <c r="K94" i="41" s="1"/>
  <c r="R93" i="41"/>
  <c r="J93" i="41"/>
  <c r="M93" i="41" s="1"/>
  <c r="I93" i="41"/>
  <c r="L93" i="41" s="1"/>
  <c r="H93" i="41"/>
  <c r="K93" i="41" s="1"/>
  <c r="R92" i="41"/>
  <c r="J92" i="41"/>
  <c r="M92" i="41" s="1"/>
  <c r="I92" i="41"/>
  <c r="L92" i="41" s="1"/>
  <c r="H92" i="41"/>
  <c r="K92" i="41" s="1"/>
  <c r="R91" i="41"/>
  <c r="J91" i="41"/>
  <c r="M91" i="41" s="1"/>
  <c r="I91" i="41"/>
  <c r="L91" i="41" s="1"/>
  <c r="H91" i="41"/>
  <c r="K91" i="41" s="1"/>
  <c r="R90" i="41"/>
  <c r="J90" i="41"/>
  <c r="M90" i="41" s="1"/>
  <c r="I90" i="41"/>
  <c r="L90" i="41" s="1"/>
  <c r="H90" i="41"/>
  <c r="K90" i="41" s="1"/>
  <c r="R89" i="41"/>
  <c r="J89" i="41"/>
  <c r="M89" i="41" s="1"/>
  <c r="I89" i="41"/>
  <c r="L89" i="41" s="1"/>
  <c r="H89" i="41"/>
  <c r="K89" i="41" s="1"/>
  <c r="R88" i="41"/>
  <c r="J88" i="41"/>
  <c r="M88" i="41" s="1"/>
  <c r="I88" i="41"/>
  <c r="L88" i="41" s="1"/>
  <c r="H88" i="41"/>
  <c r="K88" i="41" s="1"/>
  <c r="R87" i="41"/>
  <c r="J87" i="41"/>
  <c r="M87" i="41" s="1"/>
  <c r="I87" i="41"/>
  <c r="L87" i="41" s="1"/>
  <c r="H87" i="41"/>
  <c r="K87" i="41" s="1"/>
  <c r="R86" i="41"/>
  <c r="J86" i="41"/>
  <c r="M86" i="41" s="1"/>
  <c r="I86" i="41"/>
  <c r="L86" i="41" s="1"/>
  <c r="H86" i="41"/>
  <c r="K86" i="41" s="1"/>
  <c r="R85" i="41"/>
  <c r="J85" i="41"/>
  <c r="M85" i="41" s="1"/>
  <c r="I85" i="41"/>
  <c r="L85" i="41" s="1"/>
  <c r="H85" i="41"/>
  <c r="K85" i="41" s="1"/>
  <c r="R84" i="41"/>
  <c r="J84" i="41"/>
  <c r="M84" i="41" s="1"/>
  <c r="I84" i="41"/>
  <c r="L84" i="41" s="1"/>
  <c r="H84" i="41"/>
  <c r="K84" i="41" s="1"/>
  <c r="R83" i="41"/>
  <c r="J83" i="41"/>
  <c r="M83" i="41" s="1"/>
  <c r="I83" i="41"/>
  <c r="L83" i="41" s="1"/>
  <c r="H83" i="41"/>
  <c r="K83" i="41" s="1"/>
  <c r="R82" i="41"/>
  <c r="J82" i="41"/>
  <c r="M82" i="41" s="1"/>
  <c r="I82" i="41"/>
  <c r="L82" i="41" s="1"/>
  <c r="H82" i="41"/>
  <c r="K82" i="41" s="1"/>
  <c r="R81" i="41"/>
  <c r="J81" i="41"/>
  <c r="M81" i="41" s="1"/>
  <c r="I81" i="41"/>
  <c r="L81" i="41" s="1"/>
  <c r="H81" i="41"/>
  <c r="K81" i="41" s="1"/>
  <c r="R80" i="41"/>
  <c r="J80" i="41"/>
  <c r="M80" i="41" s="1"/>
  <c r="I80" i="41"/>
  <c r="L80" i="41" s="1"/>
  <c r="H80" i="41"/>
  <c r="K80" i="41" s="1"/>
  <c r="R79" i="41"/>
  <c r="J79" i="41"/>
  <c r="M79" i="41" s="1"/>
  <c r="I79" i="41"/>
  <c r="L79" i="41" s="1"/>
  <c r="H79" i="41"/>
  <c r="K79" i="41" s="1"/>
  <c r="R78" i="41"/>
  <c r="J78" i="41"/>
  <c r="M78" i="41" s="1"/>
  <c r="I78" i="41"/>
  <c r="L78" i="41" s="1"/>
  <c r="H78" i="41"/>
  <c r="K78" i="41" s="1"/>
  <c r="R77" i="41"/>
  <c r="J77" i="41"/>
  <c r="M77" i="41" s="1"/>
  <c r="I77" i="41"/>
  <c r="L77" i="41" s="1"/>
  <c r="H77" i="41"/>
  <c r="K77" i="41" s="1"/>
  <c r="R76" i="41"/>
  <c r="J76" i="41"/>
  <c r="M76" i="41" s="1"/>
  <c r="I76" i="41"/>
  <c r="L76" i="41" s="1"/>
  <c r="H76" i="41"/>
  <c r="K76" i="41" s="1"/>
  <c r="R75" i="41"/>
  <c r="J75" i="41"/>
  <c r="M75" i="41" s="1"/>
  <c r="I75" i="41"/>
  <c r="L75" i="41" s="1"/>
  <c r="H75" i="41"/>
  <c r="K75" i="41" s="1"/>
  <c r="R74" i="41"/>
  <c r="J74" i="41"/>
  <c r="M74" i="41" s="1"/>
  <c r="I74" i="41"/>
  <c r="L74" i="41" s="1"/>
  <c r="H74" i="41"/>
  <c r="K74" i="41" s="1"/>
  <c r="R73" i="41"/>
  <c r="J73" i="41"/>
  <c r="M73" i="41" s="1"/>
  <c r="I73" i="41"/>
  <c r="L73" i="41" s="1"/>
  <c r="H73" i="41"/>
  <c r="K73" i="41" s="1"/>
  <c r="R72" i="41"/>
  <c r="J72" i="41"/>
  <c r="M72" i="41" s="1"/>
  <c r="I72" i="41"/>
  <c r="L72" i="41" s="1"/>
  <c r="H72" i="41"/>
  <c r="K72" i="41" s="1"/>
  <c r="R71" i="41"/>
  <c r="J71" i="41"/>
  <c r="M71" i="41" s="1"/>
  <c r="I71" i="41"/>
  <c r="L71" i="41" s="1"/>
  <c r="H71" i="41"/>
  <c r="K71" i="41" s="1"/>
  <c r="R70" i="41"/>
  <c r="J70" i="41"/>
  <c r="M70" i="41" s="1"/>
  <c r="I70" i="41"/>
  <c r="L70" i="41" s="1"/>
  <c r="H70" i="41"/>
  <c r="K70" i="41" s="1"/>
  <c r="R69" i="41"/>
  <c r="J69" i="41"/>
  <c r="M69" i="41" s="1"/>
  <c r="I69" i="41"/>
  <c r="L69" i="41" s="1"/>
  <c r="H69" i="41"/>
  <c r="K69" i="41" s="1"/>
  <c r="R68" i="41"/>
  <c r="J68" i="41"/>
  <c r="M68" i="41" s="1"/>
  <c r="I68" i="41"/>
  <c r="L68" i="41" s="1"/>
  <c r="H68" i="41"/>
  <c r="K68" i="41" s="1"/>
  <c r="R67" i="41"/>
  <c r="J67" i="41"/>
  <c r="M67" i="41" s="1"/>
  <c r="I67" i="41"/>
  <c r="L67" i="41" s="1"/>
  <c r="H67" i="41"/>
  <c r="K67" i="41" s="1"/>
  <c r="R66" i="41"/>
  <c r="J66" i="41"/>
  <c r="M66" i="41" s="1"/>
  <c r="I66" i="41"/>
  <c r="L66" i="41" s="1"/>
  <c r="H66" i="41"/>
  <c r="K66" i="41" s="1"/>
  <c r="R65" i="41"/>
  <c r="J65" i="41"/>
  <c r="M65" i="41" s="1"/>
  <c r="I65" i="41"/>
  <c r="L65" i="41" s="1"/>
  <c r="H65" i="41"/>
  <c r="K65" i="41" s="1"/>
  <c r="R64" i="41"/>
  <c r="J64" i="41"/>
  <c r="M64" i="41" s="1"/>
  <c r="I64" i="41"/>
  <c r="L64" i="41" s="1"/>
  <c r="H64" i="41"/>
  <c r="K64" i="41" s="1"/>
  <c r="R63" i="41"/>
  <c r="J63" i="41"/>
  <c r="M63" i="41" s="1"/>
  <c r="I63" i="41"/>
  <c r="L63" i="41" s="1"/>
  <c r="H63" i="41"/>
  <c r="K63" i="41" s="1"/>
  <c r="R62" i="41"/>
  <c r="J62" i="41"/>
  <c r="M62" i="41" s="1"/>
  <c r="I62" i="41"/>
  <c r="L62" i="41" s="1"/>
  <c r="H62" i="41"/>
  <c r="K62" i="41" s="1"/>
  <c r="R61" i="41"/>
  <c r="J61" i="41"/>
  <c r="M61" i="41" s="1"/>
  <c r="I61" i="41"/>
  <c r="L61" i="41" s="1"/>
  <c r="H61" i="41"/>
  <c r="K61" i="41" s="1"/>
  <c r="R60" i="41"/>
  <c r="J60" i="41"/>
  <c r="M60" i="41" s="1"/>
  <c r="I60" i="41"/>
  <c r="L60" i="41" s="1"/>
  <c r="H60" i="41"/>
  <c r="K60" i="41" s="1"/>
  <c r="R59" i="41"/>
  <c r="J59" i="41"/>
  <c r="M59" i="41" s="1"/>
  <c r="I59" i="41"/>
  <c r="L59" i="41" s="1"/>
  <c r="H59" i="41"/>
  <c r="K59" i="41" s="1"/>
  <c r="R58" i="41"/>
  <c r="J58" i="41"/>
  <c r="M58" i="41" s="1"/>
  <c r="I58" i="41"/>
  <c r="L58" i="41" s="1"/>
  <c r="H58" i="41"/>
  <c r="K58" i="41" s="1"/>
  <c r="R57" i="41"/>
  <c r="J57" i="41"/>
  <c r="M57" i="41" s="1"/>
  <c r="I57" i="41"/>
  <c r="L57" i="41" s="1"/>
  <c r="H57" i="41"/>
  <c r="K57" i="41" s="1"/>
  <c r="R56" i="41"/>
  <c r="J56" i="41"/>
  <c r="M56" i="41" s="1"/>
  <c r="I56" i="41"/>
  <c r="L56" i="41" s="1"/>
  <c r="H56" i="41"/>
  <c r="K56" i="41" s="1"/>
  <c r="R55" i="41"/>
  <c r="J55" i="41"/>
  <c r="M55" i="41" s="1"/>
  <c r="I55" i="41"/>
  <c r="L55" i="41" s="1"/>
  <c r="H55" i="41"/>
  <c r="K55" i="41" s="1"/>
  <c r="R54" i="41"/>
  <c r="J54" i="41"/>
  <c r="M54" i="41" s="1"/>
  <c r="I54" i="41"/>
  <c r="L54" i="41" s="1"/>
  <c r="H54" i="41"/>
  <c r="K54" i="41" s="1"/>
  <c r="R53" i="41"/>
  <c r="J53" i="41"/>
  <c r="M53" i="41" s="1"/>
  <c r="I53" i="41"/>
  <c r="L53" i="41" s="1"/>
  <c r="H53" i="41"/>
  <c r="K53" i="41" s="1"/>
  <c r="R52" i="41"/>
  <c r="J52" i="41"/>
  <c r="M52" i="41" s="1"/>
  <c r="I52" i="41"/>
  <c r="L52" i="41" s="1"/>
  <c r="H52" i="41"/>
  <c r="K52" i="41" s="1"/>
  <c r="R51" i="41"/>
  <c r="J51" i="41"/>
  <c r="M51" i="41" s="1"/>
  <c r="I51" i="41"/>
  <c r="L51" i="41" s="1"/>
  <c r="H51" i="41"/>
  <c r="K51" i="41" s="1"/>
  <c r="R50" i="41"/>
  <c r="J50" i="41"/>
  <c r="M50" i="41" s="1"/>
  <c r="I50" i="41"/>
  <c r="L50" i="41" s="1"/>
  <c r="H50" i="41"/>
  <c r="K50" i="41" s="1"/>
  <c r="R49" i="41"/>
  <c r="J49" i="41"/>
  <c r="M49" i="41" s="1"/>
  <c r="I49" i="41"/>
  <c r="L49" i="41" s="1"/>
  <c r="H49" i="41"/>
  <c r="K49" i="41" s="1"/>
  <c r="R48" i="41"/>
  <c r="J48" i="41"/>
  <c r="M48" i="41" s="1"/>
  <c r="I48" i="41"/>
  <c r="L48" i="41" s="1"/>
  <c r="H48" i="41"/>
  <c r="K48" i="41" s="1"/>
  <c r="R47" i="41"/>
  <c r="J47" i="41"/>
  <c r="M47" i="41" s="1"/>
  <c r="I47" i="41"/>
  <c r="L47" i="41" s="1"/>
  <c r="H47" i="41"/>
  <c r="K47" i="41" s="1"/>
  <c r="R46" i="41"/>
  <c r="J46" i="41"/>
  <c r="M46" i="41" s="1"/>
  <c r="I46" i="41"/>
  <c r="L46" i="41" s="1"/>
  <c r="H46" i="41"/>
  <c r="K46" i="41" s="1"/>
  <c r="R45" i="41"/>
  <c r="J45" i="41"/>
  <c r="M45" i="41" s="1"/>
  <c r="I45" i="41"/>
  <c r="L45" i="41" s="1"/>
  <c r="H45" i="41"/>
  <c r="K45" i="41" s="1"/>
  <c r="R44" i="41"/>
  <c r="J44" i="41"/>
  <c r="M44" i="41" s="1"/>
  <c r="I44" i="41"/>
  <c r="L44" i="41" s="1"/>
  <c r="H44" i="41"/>
  <c r="K44" i="41" s="1"/>
  <c r="R43" i="41"/>
  <c r="J43" i="41"/>
  <c r="M43" i="41" s="1"/>
  <c r="I43" i="41"/>
  <c r="L43" i="41" s="1"/>
  <c r="H43" i="41"/>
  <c r="K43" i="41" s="1"/>
  <c r="R42" i="41"/>
  <c r="J42" i="41"/>
  <c r="M42" i="41" s="1"/>
  <c r="I42" i="41"/>
  <c r="L42" i="41" s="1"/>
  <c r="H42" i="41"/>
  <c r="K42" i="41" s="1"/>
  <c r="R41" i="41"/>
  <c r="J41" i="41"/>
  <c r="M41" i="41" s="1"/>
  <c r="I41" i="41"/>
  <c r="L41" i="41" s="1"/>
  <c r="H41" i="41"/>
  <c r="K41" i="41" s="1"/>
  <c r="R40" i="41"/>
  <c r="J40" i="41"/>
  <c r="M40" i="41" s="1"/>
  <c r="I40" i="41"/>
  <c r="L40" i="41" s="1"/>
  <c r="H40" i="41"/>
  <c r="K40" i="41" s="1"/>
  <c r="R39" i="41"/>
  <c r="J39" i="41"/>
  <c r="M39" i="41" s="1"/>
  <c r="I39" i="41"/>
  <c r="L39" i="41" s="1"/>
  <c r="H39" i="41"/>
  <c r="K39" i="41" s="1"/>
  <c r="R38" i="41"/>
  <c r="J38" i="41"/>
  <c r="M38" i="41" s="1"/>
  <c r="I38" i="41"/>
  <c r="L38" i="41" s="1"/>
  <c r="H38" i="41"/>
  <c r="K38" i="41" s="1"/>
  <c r="R37" i="41"/>
  <c r="J37" i="41"/>
  <c r="M37" i="41" s="1"/>
  <c r="I37" i="41"/>
  <c r="L37" i="41" s="1"/>
  <c r="H37" i="41"/>
  <c r="K37" i="41" s="1"/>
  <c r="R36" i="41"/>
  <c r="J36" i="41"/>
  <c r="M36" i="41" s="1"/>
  <c r="I36" i="41"/>
  <c r="L36" i="41" s="1"/>
  <c r="H36" i="41"/>
  <c r="K36" i="41" s="1"/>
  <c r="R35" i="41"/>
  <c r="J35" i="41"/>
  <c r="M35" i="41" s="1"/>
  <c r="I35" i="41"/>
  <c r="L35" i="41" s="1"/>
  <c r="H35" i="41"/>
  <c r="K35" i="41" s="1"/>
  <c r="R34" i="41"/>
  <c r="J34" i="41"/>
  <c r="M34" i="41" s="1"/>
  <c r="I34" i="41"/>
  <c r="L34" i="41" s="1"/>
  <c r="H34" i="41"/>
  <c r="K34" i="41" s="1"/>
  <c r="R33" i="41"/>
  <c r="J33" i="41"/>
  <c r="M33" i="41" s="1"/>
  <c r="I33" i="41"/>
  <c r="L33" i="41" s="1"/>
  <c r="H33" i="41"/>
  <c r="K33" i="41" s="1"/>
  <c r="R32" i="41"/>
  <c r="J32" i="41"/>
  <c r="M32" i="41" s="1"/>
  <c r="I32" i="41"/>
  <c r="L32" i="41" s="1"/>
  <c r="H32" i="41"/>
  <c r="K32" i="41" s="1"/>
  <c r="R31" i="41"/>
  <c r="J31" i="41"/>
  <c r="M31" i="41" s="1"/>
  <c r="I31" i="41"/>
  <c r="L31" i="41" s="1"/>
  <c r="H31" i="41"/>
  <c r="K31" i="41" s="1"/>
  <c r="R30" i="41"/>
  <c r="J30" i="41"/>
  <c r="M30" i="41" s="1"/>
  <c r="I30" i="41"/>
  <c r="L30" i="41" s="1"/>
  <c r="H30" i="41"/>
  <c r="K30" i="41" s="1"/>
  <c r="R29" i="41"/>
  <c r="J29" i="41"/>
  <c r="M29" i="41" s="1"/>
  <c r="I29" i="41"/>
  <c r="L29" i="41" s="1"/>
  <c r="H29" i="41"/>
  <c r="K29" i="41" s="1"/>
  <c r="R28" i="41"/>
  <c r="J28" i="41"/>
  <c r="M28" i="41" s="1"/>
  <c r="I28" i="41"/>
  <c r="L28" i="41" s="1"/>
  <c r="H28" i="41"/>
  <c r="K28" i="41" s="1"/>
  <c r="R27" i="41"/>
  <c r="J27" i="41"/>
  <c r="M27" i="41" s="1"/>
  <c r="I27" i="41"/>
  <c r="L27" i="41" s="1"/>
  <c r="H27" i="41"/>
  <c r="K27" i="41" s="1"/>
  <c r="R26" i="41"/>
  <c r="J26" i="41"/>
  <c r="M26" i="41" s="1"/>
  <c r="I26" i="41"/>
  <c r="L26" i="41" s="1"/>
  <c r="H26" i="41"/>
  <c r="K26" i="41" s="1"/>
  <c r="R25" i="41"/>
  <c r="J25" i="41"/>
  <c r="M25" i="41" s="1"/>
  <c r="I25" i="41"/>
  <c r="L25" i="41" s="1"/>
  <c r="H25" i="41"/>
  <c r="K25" i="41" s="1"/>
  <c r="R24" i="41"/>
  <c r="J24" i="41"/>
  <c r="M24" i="41" s="1"/>
  <c r="I24" i="41"/>
  <c r="L24" i="41" s="1"/>
  <c r="H24" i="41"/>
  <c r="K24" i="41" s="1"/>
  <c r="R23" i="41"/>
  <c r="J23" i="41"/>
  <c r="M23" i="41" s="1"/>
  <c r="I23" i="41"/>
  <c r="L23" i="41" s="1"/>
  <c r="H23" i="41"/>
  <c r="K23" i="41" s="1"/>
  <c r="R22" i="41"/>
  <c r="J22" i="41"/>
  <c r="M22" i="41" s="1"/>
  <c r="I22" i="41"/>
  <c r="L22" i="41" s="1"/>
  <c r="H22" i="41"/>
  <c r="K22" i="41" s="1"/>
  <c r="R21" i="41"/>
  <c r="J21" i="41"/>
  <c r="M21" i="41" s="1"/>
  <c r="I21" i="41"/>
  <c r="L21" i="41" s="1"/>
  <c r="H21" i="41"/>
  <c r="K21" i="41" s="1"/>
  <c r="R20" i="41"/>
  <c r="J20" i="41"/>
  <c r="M20" i="41" s="1"/>
  <c r="I20" i="41"/>
  <c r="L20" i="41" s="1"/>
  <c r="H20" i="41"/>
  <c r="K20" i="41" s="1"/>
  <c r="R19" i="41"/>
  <c r="J19" i="41"/>
  <c r="M19" i="41" s="1"/>
  <c r="I19" i="41"/>
  <c r="L19" i="41" s="1"/>
  <c r="H19" i="41"/>
  <c r="K19" i="41" s="1"/>
  <c r="R18" i="41"/>
  <c r="J18" i="41"/>
  <c r="M18" i="41" s="1"/>
  <c r="I18" i="41"/>
  <c r="L18" i="41" s="1"/>
  <c r="H18" i="41"/>
  <c r="K18" i="41" s="1"/>
  <c r="R17" i="41"/>
  <c r="J17" i="41"/>
  <c r="M17" i="41" s="1"/>
  <c r="I17" i="41"/>
  <c r="L17" i="41" s="1"/>
  <c r="H17" i="41"/>
  <c r="K17" i="41" s="1"/>
  <c r="R16" i="41"/>
  <c r="J16" i="41"/>
  <c r="M16" i="41" s="1"/>
  <c r="I16" i="41"/>
  <c r="L16" i="41" s="1"/>
  <c r="H16" i="41"/>
  <c r="K16" i="41" s="1"/>
  <c r="R15" i="41"/>
  <c r="J15" i="41"/>
  <c r="M15" i="41" s="1"/>
  <c r="I15" i="41"/>
  <c r="L15" i="41" s="1"/>
  <c r="H15" i="41"/>
  <c r="K15" i="41" s="1"/>
  <c r="R14" i="41"/>
  <c r="J14" i="41"/>
  <c r="M14" i="41" s="1"/>
  <c r="I14" i="41"/>
  <c r="L14" i="41" s="1"/>
  <c r="H14" i="41"/>
  <c r="K14" i="41" s="1"/>
  <c r="J13" i="41"/>
  <c r="M13" i="41" s="1"/>
  <c r="I13" i="41"/>
  <c r="L13" i="41" s="1"/>
  <c r="H13" i="41"/>
  <c r="K13" i="41" s="1"/>
  <c r="P33" i="41" l="1"/>
  <c r="P31" i="41"/>
  <c r="N14" i="41"/>
  <c r="Q14" i="41" s="1"/>
  <c r="P45" i="41"/>
  <c r="P15" i="41"/>
  <c r="P20" i="41"/>
  <c r="N20" i="41"/>
  <c r="Q20" i="41" s="1"/>
  <c r="N28" i="41"/>
  <c r="Q28" i="41" s="1"/>
  <c r="P28" i="41"/>
  <c r="N32" i="41"/>
  <c r="Q32" i="41" s="1"/>
  <c r="P32" i="41"/>
  <c r="N36" i="41"/>
  <c r="Q36" i="41" s="1"/>
  <c r="P36" i="41"/>
  <c r="N44" i="41"/>
  <c r="Q44" i="41" s="1"/>
  <c r="P44" i="41"/>
  <c r="P38" i="41"/>
  <c r="N38" i="41"/>
  <c r="Q38" i="41" s="1"/>
  <c r="N42" i="41"/>
  <c r="Q42" i="41" s="1"/>
  <c r="P42" i="41"/>
  <c r="P24" i="41"/>
  <c r="N24" i="41"/>
  <c r="Q24" i="41" s="1"/>
  <c r="P39" i="41"/>
  <c r="P43" i="41"/>
  <c r="P40" i="41"/>
  <c r="N40" i="41"/>
  <c r="Q40" i="41" s="1"/>
  <c r="P17" i="41"/>
  <c r="P47" i="41"/>
  <c r="P51" i="41"/>
  <c r="P55" i="41"/>
  <c r="P59" i="41"/>
  <c r="P63" i="41"/>
  <c r="P67" i="41"/>
  <c r="P71" i="41"/>
  <c r="P75" i="41"/>
  <c r="P79" i="41"/>
  <c r="P83" i="41"/>
  <c r="P87" i="41"/>
  <c r="P91" i="41"/>
  <c r="P95" i="41"/>
  <c r="P99" i="41"/>
  <c r="P21" i="41"/>
  <c r="P25" i="41"/>
  <c r="P48" i="41"/>
  <c r="N48" i="41"/>
  <c r="Q48" i="41" s="1"/>
  <c r="N52" i="41"/>
  <c r="P52" i="41"/>
  <c r="P56" i="41"/>
  <c r="N56" i="41"/>
  <c r="P60" i="41"/>
  <c r="N60" i="41"/>
  <c r="P64" i="41"/>
  <c r="N64" i="41"/>
  <c r="N68" i="41"/>
  <c r="P68" i="41"/>
  <c r="P72" i="41"/>
  <c r="N72" i="41"/>
  <c r="P76" i="41"/>
  <c r="N76" i="41"/>
  <c r="P29" i="41"/>
  <c r="P84" i="41"/>
  <c r="N84" i="41"/>
  <c r="P88" i="41"/>
  <c r="N88" i="41"/>
  <c r="P92" i="41"/>
  <c r="N92" i="41"/>
  <c r="P96" i="41"/>
  <c r="N96" i="41"/>
  <c r="N100" i="41"/>
  <c r="P100" i="41"/>
  <c r="P94" i="41"/>
  <c r="N94" i="41"/>
  <c r="N22" i="41"/>
  <c r="Q22" i="41" s="1"/>
  <c r="P22" i="41"/>
  <c r="P26" i="41"/>
  <c r="N26" i="41"/>
  <c r="Q26" i="41" s="1"/>
  <c r="P86" i="41"/>
  <c r="N86" i="41"/>
  <c r="N18" i="41"/>
  <c r="Q18" i="41" s="1"/>
  <c r="P18" i="41"/>
  <c r="P30" i="41"/>
  <c r="N30" i="41"/>
  <c r="Q30" i="41" s="1"/>
  <c r="N80" i="41"/>
  <c r="P80" i="41"/>
  <c r="P37" i="41"/>
  <c r="P41" i="41"/>
  <c r="P98" i="41"/>
  <c r="N98" i="41"/>
  <c r="N34" i="41"/>
  <c r="Q34" i="41" s="1"/>
  <c r="P34" i="41"/>
  <c r="P82" i="41"/>
  <c r="N82" i="41"/>
  <c r="P46" i="41"/>
  <c r="N46" i="41"/>
  <c r="Q46" i="41" s="1"/>
  <c r="P35" i="41"/>
  <c r="P13" i="41"/>
  <c r="R13" i="41" s="1"/>
  <c r="P49" i="41"/>
  <c r="P57" i="41"/>
  <c r="P65" i="41"/>
  <c r="P73" i="41"/>
  <c r="P19" i="41"/>
  <c r="P81" i="41"/>
  <c r="P85" i="41"/>
  <c r="P89" i="41"/>
  <c r="P93" i="41"/>
  <c r="P97" i="41"/>
  <c r="P101" i="41"/>
  <c r="N90" i="41"/>
  <c r="P90" i="41"/>
  <c r="N16" i="41"/>
  <c r="Q16" i="41" s="1"/>
  <c r="P16" i="41"/>
  <c r="P53" i="41"/>
  <c r="P61" i="41"/>
  <c r="P69" i="41"/>
  <c r="P77" i="41"/>
  <c r="P23" i="41"/>
  <c r="P27" i="41"/>
  <c r="P50" i="41"/>
  <c r="N50" i="41"/>
  <c r="Q50" i="41" s="1"/>
  <c r="N54" i="41"/>
  <c r="P54" i="41"/>
  <c r="P58" i="41"/>
  <c r="N58" i="41"/>
  <c r="N62" i="41"/>
  <c r="P62" i="41"/>
  <c r="N66" i="41"/>
  <c r="P66" i="41"/>
  <c r="P70" i="41"/>
  <c r="N70" i="41"/>
  <c r="N74" i="41"/>
  <c r="P74" i="41"/>
  <c r="N78" i="41"/>
  <c r="P78" i="41"/>
  <c r="N13" i="41"/>
  <c r="Q13" i="41" s="1"/>
  <c r="N15" i="41"/>
  <c r="Q15" i="41" s="1"/>
  <c r="N17" i="41"/>
  <c r="Q17" i="41" s="1"/>
  <c r="N19" i="41"/>
  <c r="Q19" i="41" s="1"/>
  <c r="N21" i="41"/>
  <c r="Q21" i="41" s="1"/>
  <c r="N23" i="41"/>
  <c r="Q23" i="41" s="1"/>
  <c r="N25" i="41"/>
  <c r="Q25" i="41" s="1"/>
  <c r="N27" i="41"/>
  <c r="Q27" i="41" s="1"/>
  <c r="N29" i="41"/>
  <c r="Q29" i="41" s="1"/>
  <c r="N31" i="41"/>
  <c r="Q31" i="41" s="1"/>
  <c r="N33" i="41"/>
  <c r="Q33" i="41" s="1"/>
  <c r="N35" i="41"/>
  <c r="Q35" i="41" s="1"/>
  <c r="N37" i="41"/>
  <c r="Q37" i="41" s="1"/>
  <c r="N39" i="41"/>
  <c r="Q39" i="41" s="1"/>
  <c r="N41" i="41"/>
  <c r="Q41" i="41" s="1"/>
  <c r="N43" i="41"/>
  <c r="Q43" i="41" s="1"/>
  <c r="N45" i="41"/>
  <c r="Q45" i="41" s="1"/>
  <c r="N47" i="41"/>
  <c r="Q47" i="41" s="1"/>
  <c r="N49" i="41"/>
  <c r="Q49" i="41" s="1"/>
  <c r="N51" i="41"/>
  <c r="N53" i="41"/>
  <c r="N55" i="41"/>
  <c r="N57" i="41"/>
  <c r="N59" i="41"/>
  <c r="N61" i="41"/>
  <c r="N63" i="41"/>
  <c r="N65" i="41"/>
  <c r="N67" i="41"/>
  <c r="N69" i="41"/>
  <c r="N71" i="41"/>
  <c r="N73" i="41"/>
  <c r="N75" i="41"/>
  <c r="N77" i="41"/>
  <c r="N79" i="41"/>
  <c r="N81" i="41"/>
  <c r="N83" i="41"/>
  <c r="N85" i="41"/>
  <c r="N87" i="41"/>
  <c r="N89" i="41"/>
  <c r="N91" i="41"/>
  <c r="N93" i="41"/>
  <c r="N95" i="41"/>
  <c r="N97" i="41"/>
  <c r="N99" i="41"/>
  <c r="N101" i="41"/>
  <c r="Q65" i="41" l="1"/>
  <c r="Q76" i="41"/>
  <c r="Q86" i="41"/>
  <c r="Q67" i="41"/>
  <c r="Q72" i="41"/>
  <c r="Q99" i="41"/>
  <c r="Q95" i="41"/>
  <c r="Q51" i="41"/>
  <c r="Q82" i="41"/>
  <c r="Q94" i="41"/>
  <c r="Q61" i="41"/>
  <c r="Q55" i="41"/>
  <c r="Q91" i="41"/>
  <c r="Q64" i="41"/>
  <c r="Q89" i="41"/>
  <c r="Q78" i="41"/>
  <c r="Q87" i="41"/>
  <c r="Q60" i="41"/>
  <c r="Q93" i="41"/>
  <c r="Q74" i="41"/>
  <c r="Q70" i="41"/>
  <c r="Q56" i="41"/>
  <c r="Q81" i="41"/>
  <c r="Q92" i="41"/>
  <c r="Q52" i="41"/>
  <c r="Q54" i="41"/>
  <c r="Q63" i="41"/>
  <c r="Q59" i="41"/>
  <c r="Q57" i="41"/>
  <c r="Q53" i="41"/>
  <c r="Q90" i="41"/>
  <c r="Q77" i="41"/>
  <c r="Q83" i="41"/>
  <c r="Q100" i="41"/>
  <c r="Q101" i="41"/>
  <c r="Q98" i="41"/>
  <c r="Q96" i="41"/>
  <c r="Q79" i="41"/>
  <c r="Q66" i="41"/>
  <c r="Q75" i="41"/>
  <c r="Q73" i="41"/>
  <c r="Q62" i="41"/>
  <c r="Q88" i="41"/>
  <c r="Q71" i="41"/>
  <c r="Q58" i="41"/>
  <c r="Q80" i="41"/>
  <c r="Q97" i="41"/>
  <c r="Q68" i="41"/>
  <c r="Q85" i="41"/>
  <c r="Q69" i="41"/>
  <c r="Q84" i="41"/>
  <c r="P14" i="41"/>
  <c r="T13" i="41" l="1"/>
  <c r="D28" i="19" s="1"/>
  <c r="E28" i="19" s="1"/>
  <c r="C16" i="33" l="1"/>
  <c r="F16" i="33" l="1"/>
  <c r="E16" i="33"/>
  <c r="D16" i="33"/>
  <c r="D21" i="19" l="1"/>
  <c r="H9" i="33" l="1"/>
  <c r="H16" i="33" l="1"/>
  <c r="D23" i="19" s="1"/>
  <c r="Q17" i="17" l="1"/>
  <c r="Q12" i="17"/>
  <c r="Q13" i="17"/>
  <c r="Q14" i="17"/>
  <c r="Q15" i="17"/>
  <c r="Q16" i="17"/>
  <c r="F19" i="17" l="1"/>
  <c r="G19" i="17"/>
  <c r="H19" i="17"/>
  <c r="I19" i="17"/>
  <c r="J19" i="17"/>
  <c r="K19" i="17"/>
  <c r="L19" i="17"/>
  <c r="M19" i="17"/>
  <c r="N19" i="17"/>
  <c r="O19" i="17"/>
  <c r="P19" i="17"/>
  <c r="E19" i="17"/>
  <c r="C5" i="19" l="1"/>
  <c r="C12" i="13" l="1"/>
  <c r="E12" i="13" s="1"/>
  <c r="C13" i="13"/>
  <c r="E13" i="13" s="1"/>
  <c r="C14" i="13"/>
  <c r="E14" i="13" s="1"/>
  <c r="C15" i="13"/>
  <c r="E15" i="13" s="1"/>
  <c r="C16" i="13"/>
  <c r="E16" i="13" s="1"/>
  <c r="C17" i="13"/>
  <c r="E17" i="13" s="1"/>
  <c r="C18" i="13"/>
  <c r="E18" i="13" s="1"/>
  <c r="C10" i="13" l="1"/>
  <c r="E10" i="13" s="1"/>
  <c r="B27" i="8" l="1"/>
  <c r="C27" i="8"/>
  <c r="D27" i="8"/>
  <c r="E27" i="8"/>
  <c r="F27" i="8"/>
  <c r="G27" i="8"/>
  <c r="H27" i="8"/>
  <c r="I27" i="8"/>
  <c r="J27" i="8"/>
  <c r="K27" i="8"/>
  <c r="L27" i="8"/>
  <c r="M27" i="8"/>
  <c r="F16" i="8"/>
  <c r="G16" i="8"/>
  <c r="H16" i="8"/>
  <c r="I16" i="8"/>
  <c r="J16" i="8"/>
  <c r="K16" i="8"/>
  <c r="L16" i="8"/>
  <c r="M16" i="8"/>
  <c r="F17" i="8"/>
  <c r="G17" i="8"/>
  <c r="H17" i="8"/>
  <c r="I17" i="8"/>
  <c r="J17" i="8"/>
  <c r="K17" i="8"/>
  <c r="L17" i="8"/>
  <c r="M17" i="8"/>
  <c r="F18" i="8"/>
  <c r="G18" i="8"/>
  <c r="H18" i="8"/>
  <c r="I18" i="8"/>
  <c r="J18" i="8"/>
  <c r="K18" i="8"/>
  <c r="L18" i="8"/>
  <c r="M18" i="8"/>
  <c r="F19" i="8"/>
  <c r="G19" i="8"/>
  <c r="H19" i="8"/>
  <c r="I19" i="8"/>
  <c r="J19" i="8"/>
  <c r="K19" i="8"/>
  <c r="L19" i="8"/>
  <c r="M19" i="8"/>
  <c r="F20" i="8"/>
  <c r="G20" i="8"/>
  <c r="H20" i="8"/>
  <c r="I20" i="8"/>
  <c r="J20" i="8"/>
  <c r="K20" i="8"/>
  <c r="L20" i="8"/>
  <c r="M20" i="8"/>
  <c r="F21" i="8"/>
  <c r="G21" i="8"/>
  <c r="H21" i="8"/>
  <c r="I21" i="8"/>
  <c r="J21" i="8"/>
  <c r="K21" i="8"/>
  <c r="L21" i="8"/>
  <c r="M21" i="8"/>
  <c r="F22" i="8"/>
  <c r="G22" i="8"/>
  <c r="H22" i="8"/>
  <c r="I22" i="8"/>
  <c r="J22" i="8"/>
  <c r="K22" i="8"/>
  <c r="L22" i="8"/>
  <c r="M22" i="8"/>
  <c r="F23" i="8"/>
  <c r="G23" i="8"/>
  <c r="H23" i="8"/>
  <c r="I23" i="8"/>
  <c r="J23" i="8"/>
  <c r="K23" i="8"/>
  <c r="L23" i="8"/>
  <c r="M23" i="8"/>
  <c r="F24" i="8"/>
  <c r="G24" i="8"/>
  <c r="H24" i="8"/>
  <c r="I24" i="8"/>
  <c r="J24" i="8"/>
  <c r="K24" i="8"/>
  <c r="L24" i="8"/>
  <c r="M24" i="8"/>
  <c r="F25" i="8"/>
  <c r="G25" i="8"/>
  <c r="H25" i="8"/>
  <c r="I25" i="8"/>
  <c r="J25" i="8"/>
  <c r="K25" i="8"/>
  <c r="L25" i="8"/>
  <c r="M25" i="8"/>
  <c r="F26" i="8"/>
  <c r="G26" i="8"/>
  <c r="H26" i="8"/>
  <c r="I26" i="8"/>
  <c r="J26" i="8"/>
  <c r="K26" i="8"/>
  <c r="L26" i="8"/>
  <c r="M26" i="8"/>
  <c r="E16" i="8"/>
  <c r="E17" i="8"/>
  <c r="E18" i="8"/>
  <c r="E19" i="8"/>
  <c r="E20" i="8"/>
  <c r="E21" i="8"/>
  <c r="E22" i="8"/>
  <c r="E23" i="8"/>
  <c r="E24" i="8"/>
  <c r="E25" i="8"/>
  <c r="E26" i="8"/>
  <c r="F10" i="8"/>
  <c r="G10" i="8"/>
  <c r="H10" i="8"/>
  <c r="I10" i="8"/>
  <c r="J10" i="8"/>
  <c r="K10" i="8"/>
  <c r="L10" i="8"/>
  <c r="M10" i="8"/>
  <c r="F11" i="8"/>
  <c r="G11" i="8"/>
  <c r="H11" i="8"/>
  <c r="I11" i="8"/>
  <c r="J11" i="8"/>
  <c r="K11" i="8"/>
  <c r="L11" i="8"/>
  <c r="M11" i="8"/>
  <c r="F12" i="8"/>
  <c r="G12" i="8"/>
  <c r="H12" i="8"/>
  <c r="I12" i="8"/>
  <c r="J12" i="8"/>
  <c r="K12" i="8"/>
  <c r="L12" i="8"/>
  <c r="M12" i="8"/>
  <c r="F13" i="8"/>
  <c r="G13" i="8"/>
  <c r="H13" i="8"/>
  <c r="I13" i="8"/>
  <c r="J13" i="8"/>
  <c r="K13" i="8"/>
  <c r="L13" i="8"/>
  <c r="M13" i="8"/>
  <c r="F14" i="8"/>
  <c r="G14" i="8"/>
  <c r="H14" i="8"/>
  <c r="I14" i="8"/>
  <c r="J14" i="8"/>
  <c r="K14" i="8"/>
  <c r="L14" i="8"/>
  <c r="M14" i="8"/>
  <c r="F15" i="8"/>
  <c r="G15" i="8"/>
  <c r="H15" i="8"/>
  <c r="I15" i="8"/>
  <c r="J15" i="8"/>
  <c r="K15" i="8"/>
  <c r="L15" i="8"/>
  <c r="M15" i="8"/>
  <c r="G9" i="8"/>
  <c r="H9" i="8"/>
  <c r="I9" i="8"/>
  <c r="J9" i="8"/>
  <c r="K9" i="8"/>
  <c r="L9" i="8"/>
  <c r="M9" i="8"/>
  <c r="E10" i="8"/>
  <c r="E11" i="8"/>
  <c r="E12" i="8"/>
  <c r="E13" i="8"/>
  <c r="E14" i="8"/>
  <c r="E15" i="8"/>
  <c r="F9" i="8"/>
  <c r="E9" i="8"/>
  <c r="D9" i="8"/>
  <c r="D10" i="8"/>
  <c r="D11" i="8"/>
  <c r="D12" i="8"/>
  <c r="D13" i="8"/>
  <c r="D14" i="8"/>
  <c r="D15" i="8"/>
  <c r="D16" i="8"/>
  <c r="D17" i="8"/>
  <c r="D18" i="8"/>
  <c r="D19" i="8"/>
  <c r="D20" i="8"/>
  <c r="D21" i="8"/>
  <c r="D22" i="8"/>
  <c r="D23" i="8"/>
  <c r="D24" i="8"/>
  <c r="D25" i="8"/>
  <c r="D26" i="8"/>
  <c r="C9" i="8"/>
  <c r="C10" i="8"/>
  <c r="C11" i="8"/>
  <c r="C12" i="8"/>
  <c r="C13" i="8"/>
  <c r="C14" i="8"/>
  <c r="C15" i="8"/>
  <c r="C16" i="8"/>
  <c r="C17" i="8"/>
  <c r="C18" i="8"/>
  <c r="C19" i="8"/>
  <c r="C20" i="8"/>
  <c r="C21" i="8"/>
  <c r="C22" i="8"/>
  <c r="C23" i="8"/>
  <c r="C24" i="8"/>
  <c r="C25" i="8"/>
  <c r="C26" i="8"/>
  <c r="B9" i="8"/>
  <c r="B10" i="8"/>
  <c r="B11" i="8"/>
  <c r="B12" i="8"/>
  <c r="B13" i="8"/>
  <c r="B14" i="8"/>
  <c r="B15" i="8"/>
  <c r="B16" i="8"/>
  <c r="B17" i="8"/>
  <c r="B18" i="8"/>
  <c r="B19" i="8"/>
  <c r="B20" i="8"/>
  <c r="B21" i="8"/>
  <c r="B22" i="8"/>
  <c r="B23" i="8"/>
  <c r="B24" i="8"/>
  <c r="B25" i="8"/>
  <c r="B26" i="8"/>
  <c r="G29" i="8" l="1"/>
  <c r="M29" i="8"/>
  <c r="F29" i="8"/>
  <c r="J29" i="8"/>
  <c r="N27" i="8"/>
  <c r="K29" i="8"/>
  <c r="I29" i="8"/>
  <c r="H29" i="8"/>
  <c r="N10" i="8"/>
  <c r="E29" i="8"/>
  <c r="L29" i="8"/>
  <c r="C11" i="13"/>
  <c r="E11" i="13" s="1"/>
  <c r="D19" i="13" l="1"/>
  <c r="N11" i="8"/>
  <c r="N12" i="8"/>
  <c r="N13" i="8"/>
  <c r="N14" i="8"/>
  <c r="N15" i="8"/>
  <c r="N16" i="8"/>
  <c r="N17" i="8"/>
  <c r="N18" i="8"/>
  <c r="N19" i="8"/>
  <c r="N20" i="8"/>
  <c r="N21" i="8"/>
  <c r="N22" i="8"/>
  <c r="N23" i="8"/>
  <c r="N24" i="8"/>
  <c r="N25" i="8"/>
  <c r="N26" i="8"/>
  <c r="N9" i="8"/>
  <c r="N29" i="8" l="1"/>
  <c r="C19" i="13" l="1"/>
  <c r="E19" i="13" l="1"/>
  <c r="R13" i="17" l="1"/>
  <c r="R17" i="17"/>
  <c r="R16" i="17"/>
  <c r="R15" i="17"/>
  <c r="R14" i="17"/>
  <c r="R12" i="17"/>
  <c r="R19" i="17" s="1"/>
  <c r="D22" i="19" s="1"/>
  <c r="D24" i="19" s="1"/>
  <c r="Q19" i="17"/>
  <c r="E24"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Desai, Salma</author>
  </authors>
  <commentList>
    <comment ref="G11" authorId="0" shapeId="0" xr:uid="{28FD090A-68ED-45CA-B811-1309F9488A88}">
      <text>
        <r>
          <rPr>
            <b/>
            <sz val="9"/>
            <color indexed="81"/>
            <rFont val="Tahoma"/>
            <family val="2"/>
          </rPr>
          <t xml:space="preserve">Program hours include paid time in program (in ratio), professional learning, planning, set-up, and in meetings mandated by the organization.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Desai, Salma</author>
  </authors>
  <commentList>
    <comment ref="D9" authorId="0" shapeId="0" xr:uid="{586072F2-9392-4133-81E5-2275D4C8DE0C}">
      <text>
        <r>
          <rPr>
            <b/>
            <sz val="9"/>
            <color indexed="81"/>
            <rFont val="Tahoma"/>
            <charset val="1"/>
          </rPr>
          <t>Cell D31 from Tab 3 of your 2024 Workforce Supplementary Schedule</t>
        </r>
        <r>
          <rPr>
            <sz val="9"/>
            <color indexed="81"/>
            <rFont val="Tahoma"/>
            <charset val="1"/>
          </rPr>
          <t xml:space="preserve">
</t>
        </r>
      </text>
    </comment>
  </commentList>
</comments>
</file>

<file path=xl/sharedStrings.xml><?xml version="1.0" encoding="utf-8"?>
<sst xmlns="http://schemas.openxmlformats.org/spreadsheetml/2006/main" count="1226" uniqueCount="724">
  <si>
    <t>Column9</t>
  </si>
  <si>
    <t>Column1</t>
  </si>
  <si>
    <t>Column12</t>
  </si>
  <si>
    <t>Column2</t>
  </si>
  <si>
    <t>Column3</t>
  </si>
  <si>
    <t>Column4</t>
  </si>
  <si>
    <t>Column5</t>
  </si>
  <si>
    <t>Column6</t>
  </si>
  <si>
    <t>Column7</t>
  </si>
  <si>
    <t xml:space="preserve">Infant </t>
  </si>
  <si>
    <t xml:space="preserve">Toddler </t>
  </si>
  <si>
    <t>Preschool</t>
  </si>
  <si>
    <t>Kindergarten - FDK</t>
  </si>
  <si>
    <t>Family Age Grouping</t>
  </si>
  <si>
    <t xml:space="preserve">April </t>
  </si>
  <si>
    <t>May</t>
  </si>
  <si>
    <t>June</t>
  </si>
  <si>
    <t>July</t>
  </si>
  <si>
    <t>August</t>
  </si>
  <si>
    <t>September</t>
  </si>
  <si>
    <t>October</t>
  </si>
  <si>
    <t>November</t>
  </si>
  <si>
    <t>December</t>
  </si>
  <si>
    <t>Column8</t>
  </si>
  <si>
    <t>Column10</t>
  </si>
  <si>
    <t>Column11</t>
  </si>
  <si>
    <t>Column13</t>
  </si>
  <si>
    <t>Column14</t>
  </si>
  <si>
    <t>Column15</t>
  </si>
  <si>
    <t>Column16</t>
  </si>
  <si>
    <t>Column17</t>
  </si>
  <si>
    <t>Column18</t>
  </si>
  <si>
    <t>Before and After School</t>
  </si>
  <si>
    <t xml:space="preserve">Before School  </t>
  </si>
  <si>
    <t xml:space="preserve">After School  </t>
  </si>
  <si>
    <t xml:space="preserve">Before School Drop In </t>
  </si>
  <si>
    <t xml:space="preserve">After School Drop In </t>
  </si>
  <si>
    <t>Total</t>
  </si>
  <si>
    <t>Agency Legal Name:</t>
  </si>
  <si>
    <t>Auspice:</t>
  </si>
  <si>
    <t>Centre-Based or Home-Based:</t>
  </si>
  <si>
    <t>Provider Information</t>
  </si>
  <si>
    <t>Full-time</t>
  </si>
  <si>
    <t>Part-time</t>
  </si>
  <si>
    <t>Part-week</t>
  </si>
  <si>
    <t>Enrolment days per week</t>
  </si>
  <si>
    <t>1 day</t>
  </si>
  <si>
    <t>2 days</t>
  </si>
  <si>
    <t>3 days</t>
  </si>
  <si>
    <t>4 days</t>
  </si>
  <si>
    <t>5 days</t>
  </si>
  <si>
    <t>New Children Served</t>
  </si>
  <si>
    <t>Particulars</t>
  </si>
  <si>
    <t>Canada-Wide Early Learning and Child Care 
Key Performance Indicators - Full-fee children enrolled</t>
  </si>
  <si>
    <t># of children enrolled</t>
  </si>
  <si>
    <t>Month</t>
  </si>
  <si>
    <t>April</t>
  </si>
  <si>
    <t>Column19</t>
  </si>
  <si>
    <t xml:space="preserve">Registration Fees </t>
  </si>
  <si>
    <t>Yes</t>
  </si>
  <si>
    <t>No</t>
  </si>
  <si>
    <t xml:space="preserve">Unique number of market children served through fee reductions (excluding fee subsidy children)
</t>
  </si>
  <si>
    <t>Number of full-fee children enrolled (excluding fee subsidy children)</t>
  </si>
  <si>
    <t xml:space="preserve">Avg. Enrolment
</t>
  </si>
  <si>
    <t>For-Profit</t>
  </si>
  <si>
    <t>Not-For-Profit</t>
  </si>
  <si>
    <t>Centre-Based</t>
  </si>
  <si>
    <t>Home-Based</t>
  </si>
  <si>
    <t>Region of Peel Contact Information</t>
  </si>
  <si>
    <t>Column182</t>
  </si>
  <si>
    <t>Total # of children each month</t>
  </si>
  <si>
    <t>Column20</t>
  </si>
  <si>
    <t>Contact Name:</t>
  </si>
  <si>
    <t>Contact Phone number:</t>
  </si>
  <si>
    <t xml:space="preserve">Age Group
</t>
  </si>
  <si>
    <t xml:space="preserve">Enrolment type
</t>
  </si>
  <si>
    <t>Providers participating in the CWELCC program may not exceed two consecutive weeks of closure, and not more than four weeks of closure within a calendar year where families are charged full fees.</t>
  </si>
  <si>
    <t>Parent fees are not charged</t>
  </si>
  <si>
    <t>Parent fees are charged</t>
  </si>
  <si>
    <t>Dates</t>
  </si>
  <si>
    <t># of new children enrolled</t>
  </si>
  <si>
    <t xml:space="preserve"># of New Fee Subsidy Children
</t>
  </si>
  <si>
    <t xml:space="preserve"># of New Children Served including Fee Subsidy
</t>
  </si>
  <si>
    <t xml:space="preserve">Average monthly number of Children Served
</t>
  </si>
  <si>
    <t xml:space="preserve"># of New Market Children served
</t>
  </si>
  <si>
    <t>Number of Weeks</t>
  </si>
  <si>
    <t>Contact email address:</t>
  </si>
  <si>
    <t>Cells highlighted in different colours to indicate if they are to be filled by provider, prepopulated by Region or to be left blank</t>
  </si>
  <si>
    <r>
      <t xml:space="preserve">For questions and/or assistance in completing this workbook, please email </t>
    </r>
    <r>
      <rPr>
        <b/>
        <sz val="11"/>
        <color rgb="FF00B0F0"/>
        <rFont val="Calibri"/>
        <family val="2"/>
        <scheme val="minor"/>
      </rPr>
      <t>EarlyYearsSystemDivision@peelregion.ca</t>
    </r>
    <r>
      <rPr>
        <b/>
        <sz val="11"/>
        <color theme="1"/>
        <rFont val="Calibri"/>
        <family val="2"/>
        <scheme val="minor"/>
      </rPr>
      <t xml:space="preserve">. </t>
    </r>
  </si>
  <si>
    <t>Family rate</t>
  </si>
  <si>
    <t>Returning child</t>
  </si>
  <si>
    <t>Canada-Wide Early Learning and Child Care 
Key Performance Indicators - Unique number of market children served</t>
  </si>
  <si>
    <t>1st Child of a Family</t>
  </si>
  <si>
    <t>2nd Child of a Family</t>
  </si>
  <si>
    <t>3rd Child of a Family</t>
  </si>
  <si>
    <t>One Registration rate</t>
  </si>
  <si>
    <r>
      <t xml:space="preserve">Registration of a child
</t>
    </r>
    <r>
      <rPr>
        <i/>
        <sz val="10"/>
        <color indexed="8"/>
        <rFont val="Calibri"/>
        <family val="2"/>
      </rPr>
      <t>(Select from drop down)</t>
    </r>
  </si>
  <si>
    <t>Repayable back to (from) Region of Peel</t>
  </si>
  <si>
    <t>No Registration fees charged</t>
  </si>
  <si>
    <t>Minimum Wage Off-Set (MWO)</t>
  </si>
  <si>
    <t>MWO Eligibility Rate</t>
  </si>
  <si>
    <t xml:space="preserve">Total MWO Eligibility </t>
  </si>
  <si>
    <t>*Non-program staff without a RECE designation who spend at least 25% of their time supporting CCEYA ratio requirements, qualify for hours worked in ratio.</t>
  </si>
  <si>
    <t xml:space="preserve">Note for Mandatory Benefits </t>
  </si>
  <si>
    <t>Staff Initials</t>
  </si>
  <si>
    <t>Mandatory Benefits %</t>
  </si>
  <si>
    <t>Total Minimum Wage and Benefits paid out to staff</t>
  </si>
  <si>
    <t>RECE Wage Floor (RWF)</t>
  </si>
  <si>
    <t>Were program closures up to the maximum of 2 consecutive weeks and 4 weeks in a calendar year where families were charged?</t>
  </si>
  <si>
    <t>**If a staff serves both categories, choose the category where they work the most.</t>
  </si>
  <si>
    <r>
      <t xml:space="preserve">Program closure dates as per your Parent Handbook
</t>
    </r>
    <r>
      <rPr>
        <b/>
        <i/>
        <sz val="11"/>
        <color theme="1"/>
        <rFont val="Calibri"/>
        <family val="2"/>
        <scheme val="minor"/>
      </rPr>
      <t>(Select from drop down)</t>
    </r>
  </si>
  <si>
    <t>1) (Q) Number of children served through fee reductions (exclude fee subsidy children).</t>
  </si>
  <si>
    <t>(A) Tab 2 - Base fee is for Full fee children so we get children count</t>
  </si>
  <si>
    <t>2) (Q) Number of children in receipt of required refunds.</t>
  </si>
  <si>
    <t>(A) Here it does not say if its excluding fee subsidy so that means its for all children?</t>
  </si>
  <si>
    <t>(A) children who received the refund (i.e. during the retroactive months) that means for April to October?</t>
  </si>
  <si>
    <t>(A) KPI-2</t>
  </si>
  <si>
    <t>3) (Q) Average monthly number of children served through fee reductions provided by age group – i.e., infant, toddler, preschool etc, (exclude fee subsidy children).</t>
  </si>
  <si>
    <t>4) (Q) Number of licensed child care spaces supported with fee reduction by age group and type of setting (i.e., centre or home-based), including full fee spaces occupied by children receiving subsidies.</t>
  </si>
  <si>
    <t>5) (Q) Number of child care centres and home providers supported with fee reduction funding (by auspice – i.e., for-profit, not-for-profit, directly operated by the CMSM/DSSAB).</t>
  </si>
  <si>
    <t>6) (Q) Expenditures to support fee reduction (exclude expenditures related to mandated reductions to parental contributions – see Fee Subsidy section below).</t>
  </si>
  <si>
    <t>(A) Will this include Base fees and Registration fees?</t>
  </si>
  <si>
    <t>7) (Q) Expenditures to support refunds to parents</t>
  </si>
  <si>
    <t>(A) This will be one time transition grant? Or part of it like Admin and Inflation?</t>
  </si>
  <si>
    <t>(A) For period April to December</t>
  </si>
  <si>
    <t>(A) From OCCMS</t>
  </si>
  <si>
    <t>CERTIFICATION</t>
  </si>
  <si>
    <t>I/we understand that the information provided in this template may be subject to audit from the Region of Peel and that I/we are required to keep all original documentation for a minimum of 7 years.</t>
  </si>
  <si>
    <t>AUTHORIZED SIGNING OFFICER</t>
  </si>
  <si>
    <t>Name:</t>
  </si>
  <si>
    <t>Signature:</t>
  </si>
  <si>
    <t>Title:</t>
  </si>
  <si>
    <t>Date:</t>
  </si>
  <si>
    <t>Head Office Name:</t>
  </si>
  <si>
    <t>Reference from</t>
  </si>
  <si>
    <t>Tab 2 - Base Fees Refund</t>
  </si>
  <si>
    <t>Tab 3 - Registration Fees Refund</t>
  </si>
  <si>
    <t>Toddler</t>
  </si>
  <si>
    <t>Infant</t>
  </si>
  <si>
    <t>Total # of new children enrolled each month</t>
  </si>
  <si>
    <t>Agency Head Office:</t>
  </si>
  <si>
    <t>Child care fees</t>
  </si>
  <si>
    <t xml:space="preserve">Overview </t>
  </si>
  <si>
    <t>On March 28, 2022, the federal and provincial government signed the Canada-Wide Early Learning and Child Care Agreement (CWELCC) aimed at making child care more affordable for families and increasing the compensation for eligible child care staff.</t>
  </si>
  <si>
    <t>Reference Materials</t>
  </si>
  <si>
    <t>Please insert electronic signature or type your name.</t>
  </si>
  <si>
    <t>Funding and support resources for early years and child care providers - Region of Peel (peelregion.ca)</t>
  </si>
  <si>
    <t>Column82</t>
  </si>
  <si>
    <t>Column83</t>
  </si>
  <si>
    <t>Column84</t>
  </si>
  <si>
    <t>January</t>
  </si>
  <si>
    <t>February</t>
  </si>
  <si>
    <t>March</t>
  </si>
  <si>
    <t>52.75% of Registration fees</t>
  </si>
  <si>
    <t xml:space="preserve">Total number of new children enrolled (January to December)
</t>
  </si>
  <si>
    <t>Providers participating in the CWELCC program must report details on the subsidized children who exceed the allowable absent days, in order to determine the reimbursement.</t>
  </si>
  <si>
    <r>
      <t xml:space="preserve">Note 1 - </t>
    </r>
    <r>
      <rPr>
        <b/>
        <sz val="11"/>
        <rFont val="Calibri"/>
        <family val="2"/>
        <scheme val="minor"/>
      </rPr>
      <t>Allowable absent days</t>
    </r>
  </si>
  <si>
    <t>Age Group</t>
  </si>
  <si>
    <t>Kindergarten</t>
  </si>
  <si>
    <t>Vendor ID</t>
  </si>
  <si>
    <t>Agency Head Office</t>
  </si>
  <si>
    <t>Legal Name</t>
  </si>
  <si>
    <t>Contact</t>
  </si>
  <si>
    <t>Care Type</t>
  </si>
  <si>
    <t>Auspice</t>
  </si>
  <si>
    <t>123 TLC Preschool</t>
  </si>
  <si>
    <t>2184821 ONTARIO LTD</t>
  </si>
  <si>
    <t>Purvi Manek</t>
  </si>
  <si>
    <t>Centre</t>
  </si>
  <si>
    <t>2750507 ONTARIO INC. (O/A Mississauga East ATCD)</t>
  </si>
  <si>
    <t>2750507 ONTARIO INC.</t>
  </si>
  <si>
    <t>Timothy Gilyana</t>
  </si>
  <si>
    <t xml:space="preserve">ABC Montessori </t>
  </si>
  <si>
    <t xml:space="preserve">1140306 Ontario Ltd. O/A ABC Montessori </t>
  </si>
  <si>
    <t>Raj Vekaria</t>
  </si>
  <si>
    <t>Absolute Angels II Daycare</t>
  </si>
  <si>
    <t>1864149 Ontario INC</t>
  </si>
  <si>
    <t>Kandi-Faye Roy</t>
  </si>
  <si>
    <t>Absolute Angels Incorporated</t>
  </si>
  <si>
    <t>Absolute Angels Incorporated-1545713 Ontario</t>
  </si>
  <si>
    <t>Advanced Care &amp; Education Daycare</t>
  </si>
  <si>
    <t>Advanced Care &amp; Education Daycare Inc.</t>
  </si>
  <si>
    <t>Irit Cohen</t>
  </si>
  <si>
    <t>Non-Profit</t>
  </si>
  <si>
    <t>Akal Child Care Inc.</t>
  </si>
  <si>
    <t xml:space="preserve">Sunny Ubhi </t>
  </si>
  <si>
    <t>Alder Ridge Academy</t>
  </si>
  <si>
    <t>Alder Ridge Inc.</t>
  </si>
  <si>
    <t>Alpha Child Care Ltd.</t>
  </si>
  <si>
    <t>Greg Humphreys</t>
  </si>
  <si>
    <t>Alpha's Preschool Academy and Child Care Centre</t>
  </si>
  <si>
    <t>Alpha's Discovery Club INC</t>
  </si>
  <si>
    <t>Susie Beghin
Tina Nguyen</t>
  </si>
  <si>
    <t>Angelic Treasures Christian Child Care Centre</t>
  </si>
  <si>
    <t>1300893 Ontario Limited</t>
  </si>
  <si>
    <t>Angie Girgis</t>
  </si>
  <si>
    <t>Angelic Treasures Christian Daycare</t>
  </si>
  <si>
    <t>5020638 Ontario Inc</t>
  </si>
  <si>
    <t>Christene Cousins</t>
  </si>
  <si>
    <t>Appleseed Academy of Learning</t>
  </si>
  <si>
    <t>2352560 Ontario Inc.</t>
  </si>
  <si>
    <t>Karyn Hale</t>
  </si>
  <si>
    <t>Arijen Limited - Millcreek Kinder Kampus</t>
  </si>
  <si>
    <t>Arijen Limited</t>
  </si>
  <si>
    <t>Anny Nasser</t>
  </si>
  <si>
    <t>Blue Elephant Daycare Incorporated</t>
  </si>
  <si>
    <t>Christine Durado/Rose Xu</t>
  </si>
  <si>
    <t>Boni Montessori</t>
  </si>
  <si>
    <t>Margaret
Toni</t>
  </si>
  <si>
    <t>Bright Future Childcare Services</t>
  </si>
  <si>
    <t>Sharlene Amritt-King</t>
  </si>
  <si>
    <t>Home - HO in Peel</t>
  </si>
  <si>
    <t xml:space="preserve">Bright Scholars Academy Inc. </t>
  </si>
  <si>
    <t>Shela Minhas</t>
  </si>
  <si>
    <t>Bright Scholars Montessori &amp; Pre-school</t>
  </si>
  <si>
    <t>Marsal Inc.</t>
  </si>
  <si>
    <t>Sheila Minhas/Nasseem Ladha</t>
  </si>
  <si>
    <t>Bright Scholars Montessori Caledon Inc</t>
  </si>
  <si>
    <t>BRIGHT SCHOLARS MONTESSORI CALEDON INC</t>
  </si>
  <si>
    <t>BrightPath Kids Corp</t>
  </si>
  <si>
    <t xml:space="preserve">Carol Caddoo
</t>
  </si>
  <si>
    <t>Brilliant Minds Montessori Centre</t>
  </si>
  <si>
    <t>Brillant Minds Montessori Centre Inc.</t>
  </si>
  <si>
    <t>Owner
Minaz Ladha (Supervisor)</t>
  </si>
  <si>
    <t>Building Blocks</t>
  </si>
  <si>
    <t>677273 Ontario Limited</t>
  </si>
  <si>
    <t>Joanne Freer or Karen Sanger</t>
  </si>
  <si>
    <t>Busy Bees Nursery School Inc.</t>
  </si>
  <si>
    <t>Ashima Mahajan
Subash Mahajan</t>
  </si>
  <si>
    <t>Busy Hands 'n Minds Child Care Centre</t>
  </si>
  <si>
    <t>Busy Hands 'n' Minds Childcare Centre Inc.</t>
  </si>
  <si>
    <t>Milena Orct</t>
  </si>
  <si>
    <t>Busy Hands 'N' Minds Childcare Centre Brampton Inc.</t>
  </si>
  <si>
    <t>Caledon East Children's Place</t>
  </si>
  <si>
    <t>Moya Fewson Day Care (Caledon) Inc.</t>
  </si>
  <si>
    <t>Anisa Chernecki</t>
  </si>
  <si>
    <t>Caledon Hills Montessori</t>
  </si>
  <si>
    <t>Burich Schools Inc.</t>
  </si>
  <si>
    <t>Badrinath Viswanath</t>
  </si>
  <si>
    <t>Caring For Kids Non Profit Private Home Day Care</t>
  </si>
  <si>
    <t>Charlotte Kanavos</t>
  </si>
  <si>
    <t>Centre/Home</t>
  </si>
  <si>
    <t>Casa Dee Montessori School</t>
  </si>
  <si>
    <t>2797315 Ontario Inc.</t>
  </si>
  <si>
    <t>Deepa Saxena</t>
  </si>
  <si>
    <t>Casa Dee Montessori School - Bolton</t>
  </si>
  <si>
    <t>1000163769 Ontario Inc</t>
  </si>
  <si>
    <t>Centre Educatif Eveil Aux Savoirs</t>
  </si>
  <si>
    <t>Nelly Hanna</t>
  </si>
  <si>
    <t>Cherubs Cove Montessori Childcare Centre</t>
  </si>
  <si>
    <t>Cherubs Cover Montessori Childcare Centre</t>
  </si>
  <si>
    <t>David Shruti</t>
  </si>
  <si>
    <t>Children's Choice Day Care Inc.</t>
  </si>
  <si>
    <t>Lena Kirou-Clarke, 
Jessica Siapardanis</t>
  </si>
  <si>
    <t>Children's Circle Montessori</t>
  </si>
  <si>
    <t>2195209 Ontario Inc.</t>
  </si>
  <si>
    <t>Daniela Purves</t>
  </si>
  <si>
    <t>Children's Learning Garden Inc.</t>
  </si>
  <si>
    <t>Shazia Afzal</t>
  </si>
  <si>
    <t>Children's Palace Montessori and Pre-school</t>
  </si>
  <si>
    <t>Farzana Adeeb</t>
  </si>
  <si>
    <t>Childspec Licensed Home Day Care Services</t>
  </si>
  <si>
    <t>Maverine Guerreiro</t>
  </si>
  <si>
    <t>Childventures Meadowvale Early Learning Academy Inc.</t>
  </si>
  <si>
    <t xml:space="preserve">Rose Hayes, 
Francine Brown, 
Trace Junker </t>
  </si>
  <si>
    <t>Circle of Children Academy Ontario LTD</t>
  </si>
  <si>
    <t>1929482 Ontario Limited</t>
  </si>
  <si>
    <t>Daniela Fiacco</t>
  </si>
  <si>
    <t xml:space="preserve">Clarkson Angels Child Care &amp; Educational Centre </t>
  </si>
  <si>
    <t>Wonder Kidz Inc.</t>
  </si>
  <si>
    <t xml:space="preserve">Alicia Gordon or Sandra Borenstein </t>
  </si>
  <si>
    <t>Clarkson Angels Child Care &amp; Educational Centre (North)</t>
  </si>
  <si>
    <t>Wonder Kidz II Inc.</t>
  </si>
  <si>
    <t>Alicia Gordon</t>
  </si>
  <si>
    <t>Clarkson Co-Operative Nursery School Inc.</t>
  </si>
  <si>
    <t xml:space="preserve">Maria Barlow, 
Kim Fielding </t>
  </si>
  <si>
    <t>Closer II Home</t>
  </si>
  <si>
    <t>Closer II Programs Ltd.</t>
  </si>
  <si>
    <t>Amar Balkaran</t>
  </si>
  <si>
    <t>Closer to Home Child Care Centre</t>
  </si>
  <si>
    <t>Closer to Home Child Care Centre Inc.</t>
  </si>
  <si>
    <t>Juliet Purnell</t>
  </si>
  <si>
    <t>Colors at Danton</t>
  </si>
  <si>
    <t>Colors at Danton Inc.</t>
  </si>
  <si>
    <t>Nighat Shaheen</t>
  </si>
  <si>
    <t>Coptic Orthodox Patriarchate of Alexandria</t>
  </si>
  <si>
    <t>Father Angelos Saad/Magda Fares, 
George Georgious</t>
  </si>
  <si>
    <t>Countryside Montessori &amp; Private School Inc.</t>
  </si>
  <si>
    <t>Rose Sampogna</t>
  </si>
  <si>
    <t>Creative Children's Montessori School</t>
  </si>
  <si>
    <t>2213206 Ontario Limited</t>
  </si>
  <si>
    <t>Kimberly Readhead + Shireen Ali</t>
  </si>
  <si>
    <t>Early Learners' Montessori School-Bolton</t>
  </si>
  <si>
    <t>2531572 ONTARIO INC</t>
  </si>
  <si>
    <t xml:space="preserve">Anusha Dhillon, 
Sandeep Kaur </t>
  </si>
  <si>
    <t>Eden Daycare Inc.</t>
  </si>
  <si>
    <t xml:space="preserve">Asma Kidwai </t>
  </si>
  <si>
    <t>Educare Children's Centre</t>
  </si>
  <si>
    <t>Andrea Albino</t>
  </si>
  <si>
    <t xml:space="preserve">Eh to Zed Preschool Canada Early Learning Academy </t>
  </si>
  <si>
    <t>2495561 Ontario Inc</t>
  </si>
  <si>
    <t>Melanie Funtera (Owner), 
Jessica Gagaram (Director)</t>
  </si>
  <si>
    <t>Elite Montessori School</t>
  </si>
  <si>
    <t>Indu Luthra</t>
  </si>
  <si>
    <t>Erin Mills Co-operative Nursery</t>
  </si>
  <si>
    <t>Erin Mills Co-Operative Nursery Inc</t>
  </si>
  <si>
    <t>Erindale Early Education Academy</t>
  </si>
  <si>
    <t>Erindale Early Education Academy Ltd.</t>
  </si>
  <si>
    <t>Shairose Kalyan Dawood</t>
  </si>
  <si>
    <t>Eureka Kids</t>
  </si>
  <si>
    <t>Lauren McNeil</t>
  </si>
  <si>
    <t>Family Day Care Services</t>
  </si>
  <si>
    <t>Mary Sharifzadeh, 
Diane Daley, CEO, 
Karim Bhimji (Director, Corporate Services), 
Jill Bailey (Finance Manager)</t>
  </si>
  <si>
    <t>Family Tree Childcare Centre Ltd.</t>
  </si>
  <si>
    <t>Giulia Italiano &amp; Stefania Italiano-Dicillio</t>
  </si>
  <si>
    <t>First Friends Preschool and Daycare</t>
  </si>
  <si>
    <t>Angel House Services Inc.</t>
  </si>
  <si>
    <t>Sandra Balzon/   Noeleen Huston</t>
  </si>
  <si>
    <t>Fisherman Montessori School</t>
  </si>
  <si>
    <t>Fisherman Montessori Inc. 2050890</t>
  </si>
  <si>
    <t>Preeti and Paul Souravmoy</t>
  </si>
  <si>
    <t>Forum Italia Day Care</t>
  </si>
  <si>
    <t>Forum Italia Daycare Non-profit Inc. O/A</t>
  </si>
  <si>
    <t>Carmela Liparoti, 
Lisa Heinken (bookkeeper)</t>
  </si>
  <si>
    <t>FUN School</t>
  </si>
  <si>
    <t>Linda Nolan,
Sonia Shafqat (Spvr)</t>
  </si>
  <si>
    <t>Fun Time Day Care</t>
  </si>
  <si>
    <t xml:space="preserve">AAL E RAZA Corporation </t>
  </si>
  <si>
    <t>Amber Rizvi</t>
  </si>
  <si>
    <t>Fun To Learn Montessori</t>
  </si>
  <si>
    <t>Fun To Learn Montessori Daycare Inc.</t>
  </si>
  <si>
    <t>Shahla Ambreen</t>
  </si>
  <si>
    <t>Garderie La Fontaine de L'Amitie</t>
  </si>
  <si>
    <t xml:space="preserve">Lamrana Bah </t>
  </si>
  <si>
    <t>Giant Leap Child Care Inc.</t>
  </si>
  <si>
    <t>Giant Leap Child Care</t>
  </si>
  <si>
    <t>Patricia Hall</t>
  </si>
  <si>
    <t>Hakuna Matata Child Care Inc.</t>
  </si>
  <si>
    <t>Anu Saini</t>
  </si>
  <si>
    <t>Happy Life Centre</t>
  </si>
  <si>
    <t>Church of the Nazarene of Brampton</t>
  </si>
  <si>
    <t>Warren Miller</t>
  </si>
  <si>
    <t>Hearts in Bloom Academy</t>
  </si>
  <si>
    <t>Hearts in Bloom Childcare Services Inc.</t>
  </si>
  <si>
    <t> Howard Reid, 
Nathalie James</t>
  </si>
  <si>
    <t>Hide-N-Seek Daycare</t>
  </si>
  <si>
    <t>Hide-N-Seek Daycare Inc.</t>
  </si>
  <si>
    <t xml:space="preserve">Gurvinder Uppal </t>
  </si>
  <si>
    <t>Huron Park Montessori</t>
  </si>
  <si>
    <t>Genius Minds Inc.</t>
  </si>
  <si>
    <t xml:space="preserve">Nina Baker </t>
  </si>
  <si>
    <t xml:space="preserve">Jingbao Bilingual Children's Centre 
(also known as Toronto Mandarin School) </t>
  </si>
  <si>
    <t>1009999 Ontario Inc.</t>
  </si>
  <si>
    <t>Jennifer Chang</t>
  </si>
  <si>
    <t>Junior Scholars Preschool</t>
  </si>
  <si>
    <t>Sandy Ramos</t>
  </si>
  <si>
    <t>Khalsa Daycare</t>
  </si>
  <si>
    <t>Ravina Lalli, 
Rick Lalli</t>
  </si>
  <si>
    <t>Khalsa Montessori Preschool School</t>
  </si>
  <si>
    <t>Harpreet Singh Gill</t>
  </si>
  <si>
    <t>Kids &amp; Company</t>
  </si>
  <si>
    <t>Kids &amp; Company Ltd.</t>
  </si>
  <si>
    <t>Sue Purser (CAO), 
Mandeep Dosanjh</t>
  </si>
  <si>
    <t>Kids Fun Club</t>
  </si>
  <si>
    <t>Kids Kare Home Day Care Agency Ltd.</t>
  </si>
  <si>
    <t>Hillary Brinkman</t>
  </si>
  <si>
    <t>Kid's Palace Nursery School</t>
  </si>
  <si>
    <t>Happy Faces Inc</t>
  </si>
  <si>
    <t>Shanti Hindocha</t>
  </si>
  <si>
    <t>Kids Zone Childcare Centre</t>
  </si>
  <si>
    <t>6274901 Canada Inc.</t>
  </si>
  <si>
    <t>General Email Address, 
Asad Hussain Khan, 
Ayesha Maryam, 
Humera Maryam</t>
  </si>
  <si>
    <t>Kidtopia Child Care Centre</t>
  </si>
  <si>
    <t>Kidtopia Child Care Centre INC</t>
  </si>
  <si>
    <t>Priscilla Baro</t>
  </si>
  <si>
    <t>Kidz Kove Childcare Centre</t>
  </si>
  <si>
    <t>Kidz Kove Indoor Playcentre Ltd.</t>
  </si>
  <si>
    <t>Sharon Siriboe</t>
  </si>
  <si>
    <t>Kinder Kampus 3</t>
  </si>
  <si>
    <t xml:space="preserve">Marifa Centres Ltd. </t>
  </si>
  <si>
    <t>Kinder Kids International Preschool</t>
  </si>
  <si>
    <t>Kinder Kids International Corporation</t>
  </si>
  <si>
    <t>Rachel Kobayashi, 
Claudine</t>
  </si>
  <si>
    <t>King Academy Child Care INC.</t>
  </si>
  <si>
    <t>Ida Taddei</t>
  </si>
  <si>
    <t>KRT Christian Schools</t>
  </si>
  <si>
    <t>KRT Kiddies Kollege</t>
  </si>
  <si>
    <t>Ruth Stubbs</t>
  </si>
  <si>
    <t>La Villa Montessori School Inc</t>
  </si>
  <si>
    <t>La Villa Montessori School Inc.</t>
  </si>
  <si>
    <t>Luigi Falcitelli/Gino Falcitelli</t>
  </si>
  <si>
    <t>Laugh &amp; Learn Early Learning and Childcare Centre</t>
  </si>
  <si>
    <t>Laugh &amp; Learn Children's Services Inc.</t>
  </si>
  <si>
    <t>Shelly Ann McFarlane</t>
  </si>
  <si>
    <t>Le Cercle de l'Amite</t>
  </si>
  <si>
    <t xml:space="preserve">Le Cercle de l'Amite </t>
  </si>
  <si>
    <t>Lauraine Cote</t>
  </si>
  <si>
    <t>Le Petit Kangaroo Child Care Centre Inc.</t>
  </si>
  <si>
    <t>Bibi Aasima</t>
  </si>
  <si>
    <t>Learning Jungle School</t>
  </si>
  <si>
    <t>2096886 Ontario Inc.</t>
  </si>
  <si>
    <t>Phai Kuo, 
Nesmith Chincuanco</t>
  </si>
  <si>
    <t xml:space="preserve">Light of the World Cristian Childcare Centre </t>
  </si>
  <si>
    <t>Subby Chhina (Spvr), 
Sameh Karas (treasurer)</t>
  </si>
  <si>
    <t>Little Bloomers Childcare Centre Ltd.</t>
  </si>
  <si>
    <t>Melina Gorosito</t>
  </si>
  <si>
    <t>Little Folks Montessori Inc.</t>
  </si>
  <si>
    <t>Saadia Jaleel</t>
  </si>
  <si>
    <t>Little Folks Montessori Pre-School Inc.</t>
  </si>
  <si>
    <r>
      <t xml:space="preserve">Little Leaf Day Care </t>
    </r>
    <r>
      <rPr>
        <i/>
        <sz val="11"/>
        <rFont val="Arial"/>
        <family val="2"/>
      </rPr>
      <t>(Formerly Willows Point Montessori)</t>
    </r>
  </si>
  <si>
    <t>2499722 Ontario Ltd.</t>
  </si>
  <si>
    <t>Kim Louza Komes</t>
  </si>
  <si>
    <t>Little Rascals Preschool</t>
  </si>
  <si>
    <t>1612872 Ontario Inc.</t>
  </si>
  <si>
    <t>Samina Khan</t>
  </si>
  <si>
    <t>Little Stars Day Care</t>
  </si>
  <si>
    <t>1490626 Ontario Inc. o/a Little Stars</t>
  </si>
  <si>
    <t>Mariola Simmons</t>
  </si>
  <si>
    <t>Little Superstars Montessori School &amp; Daycare</t>
  </si>
  <si>
    <t>Nusrat Shamim</t>
  </si>
  <si>
    <t>Lullaboo Meadowvale Inc</t>
  </si>
  <si>
    <t>Halim Mikhael</t>
  </si>
  <si>
    <t>Lullaboo Nursery and Child Care Centre (Churchhill)</t>
  </si>
  <si>
    <t>2381646 Ontario Inc.</t>
  </si>
  <si>
    <t>Halim Mikhael/Irini Mikhael</t>
  </si>
  <si>
    <t>Lullaboo Nursery and Child Care Centre (Heartland)</t>
  </si>
  <si>
    <t>Lullaboo Nursery and Childcare Centre</t>
  </si>
  <si>
    <t>Lullaboo Nursery and Child Care Centre (Queen)</t>
  </si>
  <si>
    <t>2483189 Ontario Inc.</t>
  </si>
  <si>
    <t>Lullaboo Nursery and Child Care Centre Inc.(Mississauga)</t>
  </si>
  <si>
    <t>2243600 Ontario Inc</t>
  </si>
  <si>
    <t xml:space="preserve">Ma Petite Maison Child Care Inc. </t>
  </si>
  <si>
    <t>Ma Petite Maison Child Care Inc.</t>
  </si>
  <si>
    <t>Mary Khalil</t>
  </si>
  <si>
    <t>MBC Day Care</t>
  </si>
  <si>
    <t>New Steps Child Care</t>
  </si>
  <si>
    <t>Lina Fernandes</t>
  </si>
  <si>
    <t>Mighty Wonders Preschool and Childcare</t>
  </si>
  <si>
    <t>Mighty Wonders Preschool and Childcare Inc.</t>
  </si>
  <si>
    <t>Stephanie Flores</t>
  </si>
  <si>
    <t>Mini Skool (A Child's Place) Inc.</t>
  </si>
  <si>
    <t>Mini Skool 'A Child's Place' Inc.</t>
  </si>
  <si>
    <t>Gillian D'Souza, 
Tracy-Ann Brown-Chung</t>
  </si>
  <si>
    <t>Montessori Leaders Casa</t>
  </si>
  <si>
    <t>Kamal, Mohamed</t>
  </si>
  <si>
    <t>Montessoriworks - The School for Me</t>
  </si>
  <si>
    <t>MontessoriWorks Inc.</t>
  </si>
  <si>
    <t>Yichao Zhao</t>
  </si>
  <si>
    <t>Mount Pleasant Montessori Inc</t>
  </si>
  <si>
    <t>Mount Pleasant Montessori</t>
  </si>
  <si>
    <t>Troy Amos</t>
  </si>
  <si>
    <t>Muslim Association of Canada - Olive Grove</t>
  </si>
  <si>
    <t>The Muslim Association of Canada</t>
  </si>
  <si>
    <t>Sarah/Salma</t>
  </si>
  <si>
    <t>My First Montessori Inc</t>
  </si>
  <si>
    <t>Purvi Bhayani</t>
  </si>
  <si>
    <t>Nestlings Early Learning &amp; Childcare</t>
  </si>
  <si>
    <t xml:space="preserve">2516947 Ontario Inc. </t>
  </si>
  <si>
    <t xml:space="preserve">Bhatti, Sabeen </t>
  </si>
  <si>
    <t>New Playland Nursery School</t>
  </si>
  <si>
    <t>Barpor Holdings LTD</t>
  </si>
  <si>
    <t>Basia Chmielowiec, 
Shanti Hindocha</t>
  </si>
  <si>
    <t>Northridge Montessori School</t>
  </si>
  <si>
    <t>Munira Hyder</t>
  </si>
  <si>
    <t>Open Book Daycare Centres Inc.</t>
  </si>
  <si>
    <t>Geoffrey Taylor</t>
  </si>
  <si>
    <t>Pathway Childcare Centre Inc.</t>
  </si>
  <si>
    <t>Carol Reesor</t>
  </si>
  <si>
    <t>PEAL Centres - Walnut Grove PS</t>
  </si>
  <si>
    <t>Peel Explore and Learn Centres Inc</t>
  </si>
  <si>
    <t>Arif Datoo</t>
  </si>
  <si>
    <t>PLASP Child Care Services - centres</t>
  </si>
  <si>
    <t>PLASP Child Care Services</t>
  </si>
  <si>
    <t>Agnes Long, 
Lynn Hiebert</t>
  </si>
  <si>
    <t>Play Time Playground</t>
  </si>
  <si>
    <t>2668731 Ontario Ltd.</t>
  </si>
  <si>
    <t>Pooja Mahtra</t>
  </si>
  <si>
    <t>Playdays Childcare Centre</t>
  </si>
  <si>
    <t>Ms. Sana &amp; Mr. Ubaid</t>
  </si>
  <si>
    <t>Preschool Petit Bateau - Mississauga</t>
  </si>
  <si>
    <t>Preschool Petit Bateau Inc. - 2</t>
  </si>
  <si>
    <t>Maria/Julie Ivanova</t>
  </si>
  <si>
    <t>Preschool Petit Bateau Brampton Inc.</t>
  </si>
  <si>
    <t>Maria Ivanova</t>
  </si>
  <si>
    <t>Preschool Petit Bateau PEL Inc.</t>
  </si>
  <si>
    <t>Preschool Petit Bateau York Inc.</t>
  </si>
  <si>
    <t>EYES Childcare Brampton 320</t>
  </si>
  <si>
    <t>Pristine Pearls Inc.</t>
  </si>
  <si>
    <t>Godlove Ngwa</t>
  </si>
  <si>
    <t>Puddle Jumpers Prepschool Inc.</t>
  </si>
  <si>
    <t>Andrea Rich, 
Gianni Fligliomeni</t>
  </si>
  <si>
    <t>Rainbow Academy Learning and Child Care Centre</t>
  </si>
  <si>
    <t>Rainbow Academy Inc.</t>
  </si>
  <si>
    <t>Tamanna Mehta</t>
  </si>
  <si>
    <t>Rainbow Village Day Care Centre</t>
  </si>
  <si>
    <t>June Lee Investments Ltd.</t>
  </si>
  <si>
    <t xml:space="preserve">Joon Kim </t>
  </si>
  <si>
    <t>Ridgeway Educational Rec Centre Ltd.</t>
  </si>
  <si>
    <t xml:space="preserve">Debbie O'Neill, 
Lisa Abarca (Supervisor) </t>
  </si>
  <si>
    <t>Rocket Academy of Learning Inc.</t>
  </si>
  <si>
    <t>Rocket Academy of Learning Inc.( Formerly: Just For Kids)</t>
  </si>
  <si>
    <t>Sheldon Hyden</t>
  </si>
  <si>
    <t>Royal Academy Montessori Preschool</t>
  </si>
  <si>
    <t>Royal Academy Montessori Preschool Inc.</t>
  </si>
  <si>
    <t>Rosalind Gulati</t>
  </si>
  <si>
    <t>Royal Montessori School</t>
  </si>
  <si>
    <t>1493078 Ontario Inc.</t>
  </si>
  <si>
    <t>Benjamin Lee</t>
  </si>
  <si>
    <t>Royal Windsor Montessori &amp; Daycare</t>
  </si>
  <si>
    <t>Angela Belsito, 
Melissa De Dominicis</t>
  </si>
  <si>
    <t>Salvation Army - Ontario Central Division</t>
  </si>
  <si>
    <t>Governing Council of Salvation Army in CAN-ONT CEN</t>
  </si>
  <si>
    <t xml:space="preserve"> 
Joanne Seaward, 
Sharon Durivage, 
Rita Amofah, 
Roya Hooshmand</t>
  </si>
  <si>
    <t>Schoolhouse Academy Inc.</t>
  </si>
  <si>
    <t xml:space="preserve">Hamza Ramzi; 
Jesse Anderson </t>
  </si>
  <si>
    <t>Shepherd Montessori Private Catholic School Inc.</t>
  </si>
  <si>
    <t>Connie DiMichele</t>
  </si>
  <si>
    <t>Mississauga Civic Centre Work Place Day Care</t>
  </si>
  <si>
    <t>Sheridan College Institute of Technology &amp; Advanced Learning</t>
  </si>
  <si>
    <t>Dona Carlucci</t>
  </si>
  <si>
    <t>Shining Stars Montessori</t>
  </si>
  <si>
    <t>2138164 Ont Inc</t>
  </si>
  <si>
    <t>Tamanna Mehta/Bhupender Taneja</t>
  </si>
  <si>
    <t xml:space="preserve">Simply Smart Child Care Centre </t>
  </si>
  <si>
    <t xml:space="preserve">Simply Smart Child Care Centre Inc. </t>
  </si>
  <si>
    <t>Harleen Laroia</t>
  </si>
  <si>
    <t>SimplySmart Child Care Centre 2 Inc.</t>
  </si>
  <si>
    <t>Small Wunders Child Care Centre</t>
  </si>
  <si>
    <t>Susan Roman</t>
  </si>
  <si>
    <t>Songbirds Montessori Academy</t>
  </si>
  <si>
    <t xml:space="preserve">2777626 Ontario Inc. </t>
  </si>
  <si>
    <t>Preeti Paul</t>
  </si>
  <si>
    <t>Songbirds Montessori School - Ellen St</t>
  </si>
  <si>
    <t>2595470 Ontario Inc</t>
  </si>
  <si>
    <t xml:space="preserve">Preeti Paul </t>
  </si>
  <si>
    <t>Songbirds Montessori School Inc.</t>
  </si>
  <si>
    <t>Songbirds Montessori School Inc.1621347</t>
  </si>
  <si>
    <t>Paul Sourav</t>
  </si>
  <si>
    <t>Springdale Learning Centre</t>
  </si>
  <si>
    <t>1560027 Ontario Inc.</t>
  </si>
  <si>
    <t>Leila /Arif Datoo</t>
  </si>
  <si>
    <t>St. Hilary's Day Care Centre</t>
  </si>
  <si>
    <t>St. Hilary's Community Care Centres Inc.</t>
  </si>
  <si>
    <t>Lynn James</t>
  </si>
  <si>
    <t xml:space="preserve">Streetsville Children's Centre </t>
  </si>
  <si>
    <t xml:space="preserve">Jacky Sheppard, 
Chris Sheppard, 
Emma Campbell </t>
  </si>
  <si>
    <t>Sunshine Children's Centre</t>
  </si>
  <si>
    <t>Bethel Church of The Nazarene</t>
  </si>
  <si>
    <t>Tracey Petersen</t>
  </si>
  <si>
    <t>Tender Years Co-Operative School</t>
  </si>
  <si>
    <t>Tender Years Co-Operative School Inc.</t>
  </si>
  <si>
    <t>Kelly Kwiecien, 
Harpreet Banga, 
Suzanne</t>
  </si>
  <si>
    <t>Terry Fox Montessori Inc</t>
  </si>
  <si>
    <t>Alia Naziruddin</t>
  </si>
  <si>
    <t>The Discovery Montessori</t>
  </si>
  <si>
    <t>The Discovery Montessori Inc</t>
  </si>
  <si>
    <t>Mohammad Ali/Fouzia Ali</t>
  </si>
  <si>
    <t>Tiny Treasure Mississauga Day Care</t>
  </si>
  <si>
    <t>2177433 Ontario Inc.</t>
  </si>
  <si>
    <t>Toni Bianchi</t>
  </si>
  <si>
    <t>University of Toronto Early Learning Centre</t>
  </si>
  <si>
    <t>Karen Venneri, 
Teresa Alves-Silva (Spvr)</t>
  </si>
  <si>
    <t>Victoria Village Children's Services</t>
  </si>
  <si>
    <t>Joanne Davis</t>
  </si>
  <si>
    <t>Village Child Care Centres Inc.</t>
  </si>
  <si>
    <t>Village Child Care Centre Inc.</t>
  </si>
  <si>
    <t>Sarah Feng</t>
  </si>
  <si>
    <t>Wee Watch (Brampton) Enriched Home Day Care</t>
  </si>
  <si>
    <t xml:space="preserve">Melanie DiMarco Day Care Services </t>
  </si>
  <si>
    <t>Melanie DiMarco</t>
  </si>
  <si>
    <t>Wee Watch (Mississauga - South) Enriched Home Day Care</t>
  </si>
  <si>
    <t>Marian Fountain Day Care Services Inc</t>
  </si>
  <si>
    <t>Leslie Wilson, 
Christine D'Addario, 
Shannan Corless</t>
  </si>
  <si>
    <t>Wee Watch For Kid's Sake Day Care-Mississauga North</t>
  </si>
  <si>
    <t xml:space="preserve">For Kid's Sake Day Care Services Inc. </t>
  </si>
  <si>
    <t>West Park Day Care Centre</t>
  </si>
  <si>
    <t>Sonia Abbas</t>
  </si>
  <si>
    <t>Western Heights Montessori Academy</t>
  </si>
  <si>
    <t>Primary Prep Schools Inc.</t>
  </si>
  <si>
    <t xml:space="preserve">Yuxin Mansour </t>
  </si>
  <si>
    <t>Western Heights Montessori Academy - Tomken Road (2697633 Ontario Inc.)</t>
  </si>
  <si>
    <t>2697633 Ontario Inc.</t>
  </si>
  <si>
    <t>Yuxin  Mansour</t>
  </si>
  <si>
    <t>White Oaks Montessori School Ltd.</t>
  </si>
  <si>
    <t>West Oaks Montessori School Ltd.</t>
  </si>
  <si>
    <t>Barbara Ward, 
Robert M. Ward</t>
  </si>
  <si>
    <t>White Pines Montessori School</t>
  </si>
  <si>
    <t>Whilte Pines Montessori Academy Inc.</t>
  </si>
  <si>
    <t>Ana Maria Gutierrez/Soraya Bravo</t>
  </si>
  <si>
    <t>Willowbrae Academy Brampton</t>
  </si>
  <si>
    <t xml:space="preserve">2430505 Ontario Inc. </t>
  </si>
  <si>
    <t>Salem Al-Wuhaishi + Kamal Alkabodi</t>
  </si>
  <si>
    <t>YMCA of Greater Toronto</t>
  </si>
  <si>
    <t xml:space="preserve">
Holly Humphries &amp; 
Linda Cottes</t>
  </si>
  <si>
    <t>Young Minds Montessori Preschool</t>
  </si>
  <si>
    <t>Toni Ayodele</t>
  </si>
  <si>
    <t>Yunaland Inc.</t>
  </si>
  <si>
    <t>Yunaland Inc. (Yunaland Daycare and Family Services)</t>
  </si>
  <si>
    <t>Collett Thorpe</t>
  </si>
  <si>
    <t>TOT TOWN CHILDCARE</t>
  </si>
  <si>
    <t>650713 Ontario Inc.</t>
  </si>
  <si>
    <t>Sunita Krishnan</t>
  </si>
  <si>
    <t>Northstar Montessori</t>
  </si>
  <si>
    <t>Northstar Montessori School Inc.</t>
  </si>
  <si>
    <t>Ramirez Virginia</t>
  </si>
  <si>
    <t>Prince Edward Montessori School</t>
  </si>
  <si>
    <t>Prince Edward Montessori School Inc.</t>
  </si>
  <si>
    <t>Elizabeth Szczepanski</t>
  </si>
  <si>
    <t>Tiny Treasure Montessori School</t>
  </si>
  <si>
    <t>2177417 Ontario Inc.</t>
  </si>
  <si>
    <t>Adele Cioffi</t>
  </si>
  <si>
    <t>Lakeside Montessori School</t>
  </si>
  <si>
    <t>Lakeside Montessori School Ltd</t>
  </si>
  <si>
    <t>Peto Carolyn</t>
  </si>
  <si>
    <t>Meadowpine Daycare Care Services Inc</t>
  </si>
  <si>
    <t>Shannan Corless</t>
  </si>
  <si>
    <t>Ask Tresha for a list of all CWELCC providers during 2023</t>
  </si>
  <si>
    <r>
      <t xml:space="preserve">Number of </t>
    </r>
    <r>
      <rPr>
        <b/>
        <u/>
        <sz val="11"/>
        <color theme="1"/>
        <rFont val="Calibri"/>
        <family val="2"/>
        <scheme val="minor"/>
      </rPr>
      <t>children</t>
    </r>
    <r>
      <rPr>
        <b/>
        <sz val="11"/>
        <color theme="1"/>
        <rFont val="Calibri"/>
        <family val="2"/>
        <scheme val="minor"/>
      </rPr>
      <t xml:space="preserve"> that exceeded the number of allowable absent days</t>
    </r>
  </si>
  <si>
    <t>1)</t>
  </si>
  <si>
    <t>2)</t>
  </si>
  <si>
    <t>3)</t>
  </si>
  <si>
    <t>4)</t>
  </si>
  <si>
    <t>5)</t>
  </si>
  <si>
    <r>
      <t xml:space="preserve">**Staff serving CWELCC eligible children (i.e., children under 6 years old) or children not eligible for CWELCC (6 years and older)
</t>
    </r>
    <r>
      <rPr>
        <b/>
        <i/>
        <sz val="11"/>
        <rFont val="Calibri"/>
        <family val="2"/>
        <scheme val="minor"/>
      </rPr>
      <t>(Select from drop down)</t>
    </r>
  </si>
  <si>
    <r>
      <t xml:space="preserve">Position Category
</t>
    </r>
    <r>
      <rPr>
        <b/>
        <i/>
        <sz val="11"/>
        <rFont val="Calibri"/>
        <family val="2"/>
        <scheme val="minor"/>
      </rPr>
      <t>(Select from drop down)</t>
    </r>
  </si>
  <si>
    <t>Mandatory Benefits</t>
  </si>
  <si>
    <t>WCF will cover the additional benefits cost up to 17.5%. Benefits cost above 17.5% is ineligible for funding as per CWELCC Guideline.</t>
  </si>
  <si>
    <r>
      <t xml:space="preserve">Canada-Wide Early Learning and Child Care 
Workforce Compensation Funding (WCF)
Minimum Wage Off-Set (MWO)
</t>
    </r>
    <r>
      <rPr>
        <b/>
        <sz val="20"/>
        <color theme="9" tint="0.59999389629810485"/>
        <rFont val="Calibri"/>
        <family val="2"/>
        <scheme val="minor"/>
      </rPr>
      <t>Please complete all fields highlighted in green</t>
    </r>
  </si>
  <si>
    <t>2021 Base Wage per hour as of December 31, 2021</t>
  </si>
  <si>
    <t>2022 Base Wage per hour as of September 30, 2022</t>
  </si>
  <si>
    <t>MWO Eligibility Rate2</t>
  </si>
  <si>
    <t>Total MWO Eligibility</t>
  </si>
  <si>
    <t>Jan to Dec 2023
(Jan 2022 increase) $15 minus Base Wage</t>
  </si>
  <si>
    <t>Jan to Dec 2023
(Oct 2022 increase) $15.5 minus Base Wage</t>
  </si>
  <si>
    <t>Jan to Dec 2023
(Jan 2022 increase)</t>
  </si>
  <si>
    <t>Jan to Dec 2023
(Oct 2022 increase)</t>
  </si>
  <si>
    <t>Please answer the question below using the drop-down menu:</t>
  </si>
  <si>
    <t>Reimbursement</t>
  </si>
  <si>
    <t>Allowable absent days</t>
  </si>
  <si>
    <t>CWELCC 52.75% reimbursement payable by the Region of Peel</t>
  </si>
  <si>
    <t>Spent/Eligible</t>
  </si>
  <si>
    <t>Start up funding - Expansion</t>
  </si>
  <si>
    <t>Cells highlighted in green are to be filled in by provider</t>
  </si>
  <si>
    <t>Cells highlighted in white have formulas that prepopulate cells and are not to be filled in by provider</t>
  </si>
  <si>
    <t>Cells highlighted in dark grey should be blank, do not input any numbers on those cells</t>
  </si>
  <si>
    <t xml:space="preserve">TOTAL Reimbursement of 52.75% of registration fees
</t>
  </si>
  <si>
    <r>
      <t xml:space="preserve">Number of total collective </t>
    </r>
    <r>
      <rPr>
        <b/>
        <u/>
        <sz val="11"/>
        <color theme="1"/>
        <rFont val="Calibri"/>
        <family val="2"/>
        <scheme val="minor"/>
      </rPr>
      <t>days</t>
    </r>
    <r>
      <rPr>
        <b/>
        <sz val="11"/>
        <color theme="1"/>
        <rFont val="Calibri"/>
        <family val="2"/>
        <scheme val="minor"/>
      </rPr>
      <t xml:space="preserve"> exceeded beyond the maximum permitted absences</t>
    </r>
  </si>
  <si>
    <t>Funding allocation</t>
  </si>
  <si>
    <t>Base Fees Reimbursement</t>
  </si>
  <si>
    <t>Registration Fees Reimbursement</t>
  </si>
  <si>
    <t>Total Fee Reimbursement</t>
  </si>
  <si>
    <t>Maintenance, minor improvements</t>
  </si>
  <si>
    <t>Awarded Budget</t>
  </si>
  <si>
    <t>Budget Category in GovGrants</t>
  </si>
  <si>
    <t>By submitting this file, I/we attest that the information provided in this template is true, accurate and complete.</t>
  </si>
  <si>
    <t>I/we attest that the expenses in this reconciliation report is permissible as per the terms defined in the awarded agreement and that it has not been claimed through other government funding programs.</t>
  </si>
  <si>
    <t>(You must complete this tab even if you do not charge Registration fees, in order to track the unique number of new children registered)</t>
  </si>
  <si>
    <t>Daily rate per CWELCC Letter (100% of fee)</t>
  </si>
  <si>
    <t>Canada-Wide Early Learning and Child Care 
2024 CWELCC Reconciliation
January 1, 2024 to December 31, 2024
Instructions to complete this template</t>
  </si>
  <si>
    <t xml:space="preserve">You can access the 2024 CWELCC Guidelines and other related materials here: </t>
  </si>
  <si>
    <r>
      <t xml:space="preserve">Canada-Wide Early Learning and Child Care 
2024 CWELCC Reconciliation
</t>
    </r>
    <r>
      <rPr>
        <b/>
        <sz val="24"/>
        <color theme="0"/>
        <rFont val="Calibri"/>
        <family val="2"/>
        <scheme val="minor"/>
      </rPr>
      <t>January 1, 2024 to December 31, 2024</t>
    </r>
    <r>
      <rPr>
        <b/>
        <sz val="30"/>
        <color theme="0"/>
        <rFont val="Calibri"/>
        <family val="2"/>
        <scheme val="minor"/>
      </rPr>
      <t xml:space="preserve">
</t>
    </r>
    <r>
      <rPr>
        <b/>
        <sz val="16"/>
        <color theme="9" tint="0.59999389629810485"/>
        <rFont val="Calibri"/>
        <family val="2"/>
        <scheme val="minor"/>
      </rPr>
      <t>Please complete all fields highlighted in green</t>
    </r>
  </si>
  <si>
    <t>Base fees covered during the period Jan 1 - Dec 31, 2024</t>
  </si>
  <si>
    <t>*Please provide a copy of your working documentation that shows the calculation of the number entered in the green cell above. At minimum, this working documentation should include details of monthly breakdown of fees received.</t>
  </si>
  <si>
    <r>
      <rPr>
        <b/>
        <sz val="16"/>
        <color rgb="FF242424"/>
        <rFont val="Calibri"/>
        <family val="2"/>
        <scheme val="minor"/>
      </rPr>
      <t>STEP 1</t>
    </r>
    <r>
      <rPr>
        <b/>
        <sz val="12"/>
        <color rgb="FF242424"/>
        <rFont val="Calibri"/>
        <family val="2"/>
        <scheme val="minor"/>
      </rPr>
      <t xml:space="preserve">
Programs Serving Ages 0-6 yrs.                                                                                                                                                                                                                                                         [Families in receipt of subsidy with children enrolled in participating programs will also receive a 52.75% reduction on registration fees paid for eligible children from January 1 to December 31, 2024]</t>
    </r>
  </si>
  <si>
    <t>Registration fees paid for January - December 2024</t>
  </si>
  <si>
    <t>Number of NEW children enrolled in program January - December 2024</t>
  </si>
  <si>
    <t xml:space="preserve">Canada-Wide Early Learning and Child Care 
Cost Escalation Funding
</t>
  </si>
  <si>
    <t>Total Cost Escalation Expenditure</t>
  </si>
  <si>
    <t>Other increasing costs that are reasonable and incurred for daily operation (list as needed):</t>
  </si>
  <si>
    <t>Canada-Wide Early Learning and Child Care 
Key Performance Indicators - Program closure dates
January 1, 2024 to December 31, 2024</t>
  </si>
  <si>
    <t>Canada-Wide Early Learning and Child Care 
Fee Subsidy Children - Allowable absent days
January 1, 2024 to December 31, 2024</t>
  </si>
  <si>
    <t>2023 Base Wage per hour as of September 30, 2023</t>
  </si>
  <si>
    <t>MWO Eligiblity Rate</t>
  </si>
  <si>
    <t>Total MWO Eligibility2</t>
  </si>
  <si>
    <t>Total MWO</t>
  </si>
  <si>
    <t>Jan to Dec 2024
(Oct 2023 increase) $16.55 minus Base Wage</t>
  </si>
  <si>
    <t>Jan to Dec 2024
(Oct 2023 increase)</t>
  </si>
  <si>
    <t>Actual program hours worked from Jan to Dec 2024</t>
  </si>
  <si>
    <t>Total MWO + Benefits Calculated</t>
  </si>
  <si>
    <r>
      <t xml:space="preserve">Canada-Wide Early Learning and Child Care 
2024 CWELCC Reconciliation Summary
</t>
    </r>
    <r>
      <rPr>
        <b/>
        <sz val="20"/>
        <color theme="0"/>
        <rFont val="Calibri"/>
        <family val="2"/>
        <scheme val="minor"/>
      </rPr>
      <t>January 1, 2024 to December 31, 2024</t>
    </r>
  </si>
  <si>
    <t xml:space="preserve">*In the green cell above, please enter the total amount of base fees covered, as a result of the 52.75%  CWELCC reduction during 2024. </t>
  </si>
  <si>
    <t>2024 CWELCC base fees to support the 52.75% fee reduction to eligible families.</t>
  </si>
  <si>
    <t>Cost Escalation</t>
  </si>
  <si>
    <t>Tab 4 - Cost Escalation</t>
  </si>
  <si>
    <t>Total for all employees MWO + Benefits Paid Out</t>
  </si>
  <si>
    <t>Staff wages and benefits</t>
  </si>
  <si>
    <t>Emerging Issues Funding</t>
  </si>
  <si>
    <t>*For repairs and maintenance, special purpose funding, and administrative funding, please refer to the TOG funding reconciliation</t>
  </si>
  <si>
    <t>The difference between MWO eligible staff’s base hourly wage (without grants) as of September 30, 2023 and the minimum wage ($16.55 as of October 1, 2023), plus up to 17.5% benefits. If you qualified for MWO in 2022 we will continue supporting you with January 2022 Minimum Wage Increase.
Positions created after September 30, 2023, are not eligible for the Minimum Wage Off-set (MWO).</t>
  </si>
  <si>
    <t>Note 1 - Examples of increases that can be included above</t>
  </si>
  <si>
    <t>Tab 7 - Allowable Absent Days</t>
  </si>
  <si>
    <t>Canada-Wide Early Learning and Child Care 
FULL FEE CHILDREN CWELCC REDUCTION</t>
  </si>
  <si>
    <t>*Do NOT include registration fees above</t>
  </si>
  <si>
    <t xml:space="preserve">Canada-Wide Early Learning and Child Care 
REGISTRATION FEES REDUCTION CALCULATOR
</t>
  </si>
  <si>
    <r>
      <rPr>
        <b/>
        <sz val="16"/>
        <color theme="1"/>
        <rFont val="Calibri"/>
        <family val="2"/>
        <scheme val="minor"/>
      </rPr>
      <t>STEP 2</t>
    </r>
    <r>
      <rPr>
        <b/>
        <sz val="14"/>
        <color theme="1"/>
        <rFont val="Calibri"/>
        <family val="2"/>
        <scheme val="minor"/>
      </rPr>
      <t xml:space="preserve">
Months</t>
    </r>
    <r>
      <rPr>
        <i/>
        <sz val="14"/>
        <color theme="1"/>
        <rFont val="Calibri"/>
        <family val="2"/>
        <scheme val="minor"/>
      </rPr>
      <t xml:space="preserve"> - Fill in the months for full fee children and subsidy children newly enrolled in a program</t>
    </r>
  </si>
  <si>
    <r>
      <rPr>
        <b/>
        <u/>
        <sz val="11"/>
        <color theme="1"/>
        <rFont val="Calibri"/>
        <family val="2"/>
        <scheme val="minor"/>
      </rPr>
      <t>2021</t>
    </r>
    <r>
      <rPr>
        <b/>
        <sz val="11"/>
        <color theme="1"/>
        <rFont val="Calibri"/>
        <family val="2"/>
        <scheme val="minor"/>
      </rPr>
      <t xml:space="preserve">
 0-6 Age group Expenses</t>
    </r>
  </si>
  <si>
    <r>
      <rPr>
        <b/>
        <u/>
        <sz val="11"/>
        <color theme="1"/>
        <rFont val="Calibri"/>
        <family val="2"/>
        <scheme val="minor"/>
      </rPr>
      <t>2024</t>
    </r>
    <r>
      <rPr>
        <b/>
        <sz val="11"/>
        <color theme="1"/>
        <rFont val="Calibri"/>
        <family val="2"/>
        <scheme val="minor"/>
      </rPr>
      <t xml:space="preserve">
 0-6 Age group Expenses</t>
    </r>
  </si>
  <si>
    <t>Incremental Increase</t>
  </si>
  <si>
    <t>(The amount in this column must match the WCF amount paid out to each employee)</t>
  </si>
  <si>
    <t>Other</t>
  </si>
  <si>
    <t>Program supplies</t>
  </si>
  <si>
    <t>Promotion or marketing</t>
  </si>
  <si>
    <t>Equipping and Furnishings</t>
  </si>
  <si>
    <t>Professional learning costs</t>
  </si>
  <si>
    <t>Planning time</t>
  </si>
  <si>
    <t>Professional learning time</t>
  </si>
  <si>
    <t>Other fixed expenses</t>
  </si>
  <si>
    <t>Lease and occupancy costs</t>
  </si>
  <si>
    <t>Utilities</t>
  </si>
  <si>
    <t>Administration</t>
  </si>
  <si>
    <t>Resources</t>
  </si>
  <si>
    <t xml:space="preserve">Please refer to the applicable budget categories as shown in GovGrants and fill in the "Awarded Budget" column below.  </t>
  </si>
  <si>
    <t>The non-discretionary cost increase from 2021 to 2024 to the eligible expenses listed below may be supported with Cost Escalation Funding</t>
  </si>
  <si>
    <t>Rent/Lease Costs</t>
  </si>
  <si>
    <t>Mortgage payments due to higher interest rates</t>
  </si>
  <si>
    <r>
      <t>Salaries and wages above workforce requirements (</t>
    </r>
    <r>
      <rPr>
        <b/>
        <sz val="11"/>
        <color rgb="FFFF0000"/>
        <rFont val="Calibri"/>
        <family val="2"/>
        <scheme val="minor"/>
      </rPr>
      <t>Note 1</t>
    </r>
    <r>
      <rPr>
        <sz val="11"/>
        <color theme="1"/>
        <rFont val="Calibri"/>
        <family val="2"/>
        <scheme val="minor"/>
      </rPr>
      <t>)</t>
    </r>
  </si>
  <si>
    <t>Nutrition or food costs</t>
  </si>
  <si>
    <t>Insurance policies</t>
  </si>
  <si>
    <t>Loan payments due to higher interest rates as a result of non-discretionary decisions</t>
  </si>
  <si>
    <t>Interest costs</t>
  </si>
  <si>
    <t>Minimum Wage Offset</t>
  </si>
  <si>
    <t>Tab 5 - Min Wage Offset (MWO)</t>
  </si>
  <si>
    <r>
      <t xml:space="preserve">Did any subsidized children exceed the number of allowable absent days as outlined in </t>
    </r>
    <r>
      <rPr>
        <b/>
        <sz val="11"/>
        <color rgb="FFFF0000"/>
        <rFont val="Calibri"/>
        <family val="2"/>
        <scheme val="minor"/>
      </rPr>
      <t>Note 1</t>
    </r>
    <r>
      <rPr>
        <b/>
        <sz val="11"/>
        <color theme="1"/>
        <rFont val="Calibri"/>
        <family val="2"/>
        <scheme val="minor"/>
      </rPr>
      <t xml:space="preserve"> below?</t>
    </r>
  </si>
  <si>
    <t>2024 Workforce Supplementary Schedule - Tab 3, Cell D31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</si>
</sst>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quot;$&quot;#,##0.00"/>
    <numFmt numFmtId="44" formatCode="_-&quot;$&quot;* #,##0.00_-;\-&quot;$&quot;* #,##0.00_-;_-&quot;$&quot;* &quot;-&quot;??_-;_-@_-"/>
    <numFmt numFmtId="43" formatCode="_-* #,##0.00_-;\-* #,##0.00_-;_-* &quot;-&quot;??_-;_-@_-"/>
    <numFmt numFmtId="164" formatCode="[$-F800]dddd\,\ mmmm\ dd\,\ yyyy"/>
    <numFmt numFmtId="165" formatCode="&quot;$&quot;#,##0.00"/>
    <numFmt numFmtId="166" formatCode="_-* #,##0_-;\-* #,##0_-;_-* &quot;-&quot;??_-;_-@_-"/>
    <numFmt numFmtId="167" formatCode="_(* #,##0.00_);_(* \(#,##0.00\);_(* &quot;-&quot;??_);_(@_)"/>
    <numFmt numFmtId="168" formatCode="_(&quot;$&quot;* #,##0.00_);_(&quot;$&quot;* \(#,##0.00\);_(&quot;$&quot;* &quot;-&quot;??_);_(@_)"/>
  </numFmts>
  <fonts count="55" x14ac:knownFonts="1">
    <font>
      <sz val="11"/>
      <color theme="1"/>
      <name val="Calibri"/>
      <family val="2"/>
      <scheme val="minor"/>
    </font>
    <font>
      <sz val="11"/>
      <color theme="1"/>
      <name val="Calibri"/>
      <family val="2"/>
      <scheme val="minor"/>
    </font>
    <font>
      <sz val="18"/>
      <color theme="3"/>
      <name val="Calibri Light"/>
      <family val="2"/>
      <scheme val="major"/>
    </font>
    <font>
      <b/>
      <sz val="11"/>
      <color theme="0"/>
      <name val="Calibri"/>
      <family val="2"/>
      <scheme val="minor"/>
    </font>
    <font>
      <b/>
      <sz val="11"/>
      <color theme="1"/>
      <name val="Calibri"/>
      <family val="2"/>
      <scheme val="minor"/>
    </font>
    <font>
      <sz val="11"/>
      <color theme="0"/>
      <name val="Calibri"/>
      <family val="2"/>
      <scheme val="minor"/>
    </font>
    <font>
      <b/>
      <sz val="30"/>
      <color theme="0"/>
      <name val="Calibri"/>
      <family val="2"/>
      <scheme val="minor"/>
    </font>
    <font>
      <b/>
      <sz val="18"/>
      <color theme="3"/>
      <name val="Arial"/>
      <family val="2"/>
    </font>
    <font>
      <sz val="13"/>
      <color theme="1"/>
      <name val="Calibri"/>
      <family val="2"/>
      <scheme val="minor"/>
    </font>
    <font>
      <i/>
      <sz val="10"/>
      <color indexed="8"/>
      <name val="Calibri"/>
      <family val="2"/>
    </font>
    <font>
      <b/>
      <sz val="13"/>
      <color theme="1"/>
      <name val="Calibri"/>
      <family val="2"/>
      <scheme val="minor"/>
    </font>
    <font>
      <b/>
      <sz val="15"/>
      <color theme="3"/>
      <name val="Arial"/>
      <family val="2"/>
    </font>
    <font>
      <i/>
      <sz val="11"/>
      <color theme="1"/>
      <name val="Calibri"/>
      <family val="2"/>
      <scheme val="minor"/>
    </font>
    <font>
      <b/>
      <sz val="14"/>
      <color theme="1"/>
      <name val="Calibri"/>
      <family val="2"/>
      <scheme val="minor"/>
    </font>
    <font>
      <b/>
      <sz val="11"/>
      <color theme="3"/>
      <name val="Calibri"/>
      <family val="2"/>
      <scheme val="minor"/>
    </font>
    <font>
      <sz val="11"/>
      <color indexed="8"/>
      <name val="Calibri"/>
      <family val="2"/>
    </font>
    <font>
      <b/>
      <sz val="18"/>
      <color theme="3"/>
      <name val="Calibri Light"/>
      <family val="2"/>
      <scheme val="major"/>
    </font>
    <font>
      <sz val="8"/>
      <name val="Calibri"/>
      <family val="2"/>
      <scheme val="minor"/>
    </font>
    <font>
      <b/>
      <sz val="12"/>
      <color rgb="FF242424"/>
      <name val="Calibri"/>
      <family val="2"/>
      <scheme val="minor"/>
    </font>
    <font>
      <b/>
      <sz val="14"/>
      <color rgb="FF242424"/>
      <name val="Calibri"/>
      <family val="2"/>
      <scheme val="minor"/>
    </font>
    <font>
      <b/>
      <i/>
      <sz val="11"/>
      <color theme="1"/>
      <name val="Calibri"/>
      <family val="2"/>
      <scheme val="minor"/>
    </font>
    <font>
      <b/>
      <sz val="20"/>
      <color theme="0"/>
      <name val="Calibri"/>
      <family val="2"/>
      <scheme val="minor"/>
    </font>
    <font>
      <b/>
      <sz val="16"/>
      <color theme="9" tint="0.59999389629810485"/>
      <name val="Calibri"/>
      <family val="2"/>
      <scheme val="minor"/>
    </font>
    <font>
      <b/>
      <sz val="20"/>
      <color theme="3"/>
      <name val="Calibri"/>
      <family val="2"/>
      <scheme val="minor"/>
    </font>
    <font>
      <b/>
      <sz val="11"/>
      <color rgb="FF00B0F0"/>
      <name val="Calibri"/>
      <family val="2"/>
      <scheme val="minor"/>
    </font>
    <font>
      <i/>
      <sz val="14"/>
      <color theme="1"/>
      <name val="Calibri"/>
      <family val="2"/>
      <scheme val="minor"/>
    </font>
    <font>
      <b/>
      <sz val="20"/>
      <color theme="9" tint="0.59999389629810485"/>
      <name val="Calibri"/>
      <family val="2"/>
      <scheme val="minor"/>
    </font>
    <font>
      <b/>
      <sz val="11"/>
      <name val="Calibri"/>
      <family val="2"/>
      <scheme val="minor"/>
    </font>
    <font>
      <b/>
      <sz val="14"/>
      <name val="Calibri"/>
      <family val="2"/>
      <scheme val="minor"/>
    </font>
    <font>
      <sz val="11"/>
      <color rgb="FFFF0000"/>
      <name val="Calibri"/>
      <family val="2"/>
      <scheme val="minor"/>
    </font>
    <font>
      <b/>
      <sz val="11"/>
      <color rgb="FFFF0000"/>
      <name val="Calibri"/>
      <family val="2"/>
      <scheme val="minor"/>
    </font>
    <font>
      <u/>
      <sz val="11"/>
      <color theme="10"/>
      <name val="Calibri"/>
      <family val="2"/>
      <scheme val="minor"/>
    </font>
    <font>
      <b/>
      <sz val="16"/>
      <color theme="1"/>
      <name val="Calibri"/>
      <family val="2"/>
      <scheme val="minor"/>
    </font>
    <font>
      <sz val="10"/>
      <name val="Arial"/>
      <family val="2"/>
    </font>
    <font>
      <sz val="10"/>
      <name val="MS Sans Serif"/>
    </font>
    <font>
      <b/>
      <sz val="11"/>
      <color rgb="FF7030A0"/>
      <name val="Calibri"/>
      <family val="2"/>
      <scheme val="minor"/>
    </font>
    <font>
      <b/>
      <sz val="16"/>
      <color rgb="FF242424"/>
      <name val="Calibri"/>
      <family val="2"/>
      <scheme val="minor"/>
    </font>
    <font>
      <b/>
      <sz val="24"/>
      <color theme="0"/>
      <name val="Calibri"/>
      <family val="2"/>
      <scheme val="minor"/>
    </font>
    <font>
      <b/>
      <sz val="12"/>
      <color theme="1"/>
      <name val="Arial"/>
      <family val="2"/>
    </font>
    <font>
      <b/>
      <sz val="12"/>
      <name val="Arial"/>
      <family val="2"/>
    </font>
    <font>
      <sz val="11"/>
      <color indexed="8"/>
      <name val="Arial"/>
      <family val="2"/>
    </font>
    <font>
      <sz val="11"/>
      <name val="Arial"/>
      <family val="2"/>
    </font>
    <font>
      <sz val="11"/>
      <color theme="1"/>
      <name val="Arial"/>
      <family val="2"/>
    </font>
    <font>
      <sz val="11"/>
      <color rgb="FF000000"/>
      <name val="Arial"/>
      <family val="2"/>
    </font>
    <font>
      <i/>
      <sz val="11"/>
      <name val="Arial"/>
      <family val="2"/>
    </font>
    <font>
      <sz val="11"/>
      <color rgb="FF242424"/>
      <name val="Arial"/>
      <family val="2"/>
    </font>
    <font>
      <b/>
      <u/>
      <sz val="11"/>
      <color theme="1"/>
      <name val="Calibri"/>
      <family val="2"/>
      <scheme val="minor"/>
    </font>
    <font>
      <b/>
      <i/>
      <sz val="11"/>
      <name val="Calibri"/>
      <family val="2"/>
      <scheme val="minor"/>
    </font>
    <font>
      <b/>
      <sz val="14"/>
      <color rgb="FFFF0000"/>
      <name val="Calibri"/>
      <family val="2"/>
      <scheme val="minor"/>
    </font>
    <font>
      <b/>
      <u/>
      <sz val="14"/>
      <color theme="1"/>
      <name val="Calibri"/>
      <family val="2"/>
      <scheme val="minor"/>
    </font>
    <font>
      <b/>
      <sz val="18"/>
      <color rgb="FFFF0000"/>
      <name val="Arial"/>
      <family val="2"/>
    </font>
    <font>
      <sz val="14"/>
      <color theme="1"/>
      <name val="Calibri"/>
      <family val="2"/>
      <scheme val="minor"/>
    </font>
    <font>
      <b/>
      <sz val="9"/>
      <color indexed="81"/>
      <name val="Tahoma"/>
      <family val="2"/>
    </font>
    <font>
      <sz val="9"/>
      <color indexed="81"/>
      <name val="Tahoma"/>
      <charset val="1"/>
    </font>
    <font>
      <b/>
      <sz val="9"/>
      <color indexed="81"/>
      <name val="Tahoma"/>
      <charset val="1"/>
    </font>
  </fonts>
  <fills count="18">
    <fill>
      <patternFill patternType="none"/>
    </fill>
    <fill>
      <patternFill patternType="gray125"/>
    </fill>
    <fill>
      <patternFill patternType="solid">
        <fgColor theme="8" tint="-0.249977111117893"/>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9" tint="0.59999389629810485"/>
        <bgColor indexed="64"/>
      </patternFill>
    </fill>
    <fill>
      <patternFill patternType="solid">
        <fgColor theme="0" tint="-0.49998474074526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4" tint="0.59999389629810485"/>
        <bgColor indexed="64"/>
      </patternFill>
    </fill>
    <fill>
      <patternFill patternType="solid">
        <fgColor theme="6" tint="0.59999389629810485"/>
        <bgColor indexed="64"/>
      </patternFill>
    </fill>
  </fills>
  <borders count="58">
    <border>
      <left/>
      <right/>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s>
  <cellStyleXfs count="16">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14" fillId="0" borderId="0" applyNumberForma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0" fontId="16"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7" fontId="1" fillId="0" borderId="0" applyFont="0" applyFill="0" applyBorder="0" applyAlignment="0" applyProtection="0"/>
    <xf numFmtId="0" fontId="31" fillId="0" borderId="0" applyNumberFormat="0" applyFill="0" applyBorder="0" applyAlignment="0" applyProtection="0"/>
    <xf numFmtId="0" fontId="33" fillId="0" borderId="0"/>
    <xf numFmtId="0" fontId="34" fillId="0" borderId="0"/>
    <xf numFmtId="168" fontId="33" fillId="0" borderId="0" applyFont="0" applyFill="0" applyBorder="0" applyAlignment="0" applyProtection="0"/>
    <xf numFmtId="43" fontId="33" fillId="0" borderId="0" applyFont="0" applyFill="0" applyBorder="0" applyAlignment="0" applyProtection="0"/>
  </cellStyleXfs>
  <cellXfs count="358">
    <xf numFmtId="0" fontId="0" fillId="0" borderId="0" xfId="0"/>
    <xf numFmtId="0" fontId="0" fillId="0" borderId="0" xfId="0" applyBorder="1"/>
    <xf numFmtId="0" fontId="7" fillId="3" borderId="0" xfId="2" applyFont="1" applyFill="1" applyBorder="1" applyAlignment="1" applyProtection="1">
      <alignment horizontal="left"/>
    </xf>
    <xf numFmtId="7" fontId="0" fillId="9" borderId="5" xfId="1" applyNumberFormat="1" applyFont="1" applyFill="1" applyBorder="1" applyProtection="1">
      <protection locked="0"/>
    </xf>
    <xf numFmtId="7" fontId="0" fillId="9" borderId="6" xfId="1" applyNumberFormat="1" applyFont="1" applyFill="1" applyBorder="1" applyProtection="1">
      <protection locked="0"/>
    </xf>
    <xf numFmtId="0" fontId="0" fillId="9" borderId="7" xfId="0" applyNumberFormat="1" applyFill="1" applyBorder="1" applyAlignment="1" applyProtection="1">
      <alignment horizontal="center"/>
      <protection locked="0"/>
    </xf>
    <xf numFmtId="0" fontId="0" fillId="9" borderId="8" xfId="0" applyFill="1" applyBorder="1" applyAlignment="1" applyProtection="1">
      <alignment horizontal="left"/>
      <protection locked="0"/>
    </xf>
    <xf numFmtId="0" fontId="0" fillId="9" borderId="8" xfId="0" applyNumberFormat="1" applyFill="1" applyBorder="1" applyAlignment="1" applyProtection="1">
      <alignment horizontal="left"/>
      <protection locked="0"/>
    </xf>
    <xf numFmtId="0" fontId="0" fillId="0" borderId="0" xfId="0" applyProtection="1"/>
    <xf numFmtId="0" fontId="4" fillId="0" borderId="0" xfId="0" applyFont="1" applyProtection="1"/>
    <xf numFmtId="0" fontId="11" fillId="3" borderId="0" xfId="2" applyFont="1" applyFill="1" applyBorder="1" applyAlignment="1" applyProtection="1">
      <alignment horizontal="left"/>
    </xf>
    <xf numFmtId="0" fontId="8" fillId="0" borderId="0" xfId="0" applyFont="1" applyAlignment="1" applyProtection="1">
      <alignment horizontal="right"/>
    </xf>
    <xf numFmtId="0" fontId="10" fillId="0" borderId="0" xfId="0" applyFont="1" applyAlignment="1" applyProtection="1">
      <alignment horizontal="right"/>
    </xf>
    <xf numFmtId="0" fontId="5" fillId="3" borderId="0" xfId="0" applyFont="1" applyFill="1" applyProtection="1"/>
    <xf numFmtId="0" fontId="4" fillId="5" borderId="20" xfId="0" applyFont="1" applyFill="1" applyBorder="1" applyAlignment="1" applyProtection="1">
      <alignment horizontal="center" vertical="center" wrapText="1"/>
    </xf>
    <xf numFmtId="0" fontId="4" fillId="5" borderId="22" xfId="0" applyFont="1" applyFill="1" applyBorder="1" applyAlignment="1" applyProtection="1">
      <alignment horizontal="center" vertical="center" wrapText="1"/>
    </xf>
    <xf numFmtId="0" fontId="4" fillId="6" borderId="22" xfId="0" applyFont="1" applyFill="1" applyBorder="1" applyAlignment="1" applyProtection="1">
      <alignment horizontal="center" vertical="center" wrapText="1"/>
    </xf>
    <xf numFmtId="0" fontId="0" fillId="0" borderId="0" xfId="0" applyBorder="1" applyProtection="1"/>
    <xf numFmtId="0" fontId="2" fillId="3" borderId="0" xfId="2" applyFill="1" applyBorder="1" applyProtection="1"/>
    <xf numFmtId="0" fontId="0" fillId="3" borderId="0" xfId="0" applyFill="1" applyBorder="1" applyProtection="1"/>
    <xf numFmtId="0" fontId="4" fillId="3" borderId="0" xfId="0" applyFont="1" applyFill="1" applyBorder="1" applyAlignment="1" applyProtection="1">
      <alignment horizontal="left" wrapText="1" indent="1"/>
    </xf>
    <xf numFmtId="0" fontId="13" fillId="0" borderId="0" xfId="0" applyFont="1" applyProtection="1"/>
    <xf numFmtId="0" fontId="0" fillId="3" borderId="0" xfId="0" applyFill="1" applyProtection="1"/>
    <xf numFmtId="0" fontId="0" fillId="3" borderId="0" xfId="0" applyFill="1" applyAlignment="1" applyProtection="1">
      <alignment horizontal="left"/>
    </xf>
    <xf numFmtId="0" fontId="4" fillId="3" borderId="0" xfId="0" applyFont="1" applyFill="1" applyAlignment="1" applyProtection="1">
      <alignment horizontal="left" indent="1"/>
    </xf>
    <xf numFmtId="0" fontId="3" fillId="3" borderId="30" xfId="0" applyFont="1" applyFill="1" applyBorder="1" applyAlignment="1" applyProtection="1">
      <alignment horizontal="left" vertical="center"/>
    </xf>
    <xf numFmtId="0" fontId="5" fillId="3" borderId="0" xfId="0" applyFont="1" applyFill="1" applyBorder="1" applyProtection="1"/>
    <xf numFmtId="0" fontId="3" fillId="3" borderId="31" xfId="0" applyFont="1" applyFill="1" applyBorder="1" applyAlignment="1" applyProtection="1">
      <alignment horizontal="left" vertical="center"/>
    </xf>
    <xf numFmtId="44" fontId="3" fillId="3" borderId="6" xfId="1" applyFont="1" applyFill="1" applyBorder="1" applyProtection="1"/>
    <xf numFmtId="0" fontId="13" fillId="5" borderId="22" xfId="0" applyFont="1" applyFill="1" applyBorder="1" applyAlignment="1" applyProtection="1">
      <alignment horizontal="center" vertical="center" wrapText="1"/>
    </xf>
    <xf numFmtId="0" fontId="3" fillId="3" borderId="26" xfId="0" applyFont="1" applyFill="1" applyBorder="1" applyAlignment="1" applyProtection="1">
      <alignment horizontal="left" vertical="center"/>
    </xf>
    <xf numFmtId="0" fontId="3" fillId="3" borderId="29" xfId="0" applyFont="1" applyFill="1" applyBorder="1" applyAlignment="1" applyProtection="1">
      <alignment horizontal="center"/>
    </xf>
    <xf numFmtId="0" fontId="3" fillId="3" borderId="27" xfId="0" applyFont="1" applyFill="1" applyBorder="1" applyAlignment="1" applyProtection="1">
      <alignment horizontal="center" vertical="center"/>
    </xf>
    <xf numFmtId="4" fontId="3" fillId="3" borderId="26" xfId="0" applyNumberFormat="1" applyFont="1" applyFill="1" applyBorder="1" applyAlignment="1" applyProtection="1">
      <alignment horizontal="center" vertical="center"/>
    </xf>
    <xf numFmtId="4" fontId="3" fillId="3" borderId="28" xfId="0" applyNumberFormat="1" applyFont="1" applyFill="1" applyBorder="1" applyAlignment="1" applyProtection="1">
      <alignment horizontal="center" vertical="center"/>
    </xf>
    <xf numFmtId="44" fontId="3" fillId="3" borderId="30" xfId="1" applyFont="1" applyFill="1" applyBorder="1" applyProtection="1"/>
    <xf numFmtId="0" fontId="5" fillId="3" borderId="12" xfId="0" applyFont="1" applyFill="1" applyBorder="1" applyProtection="1"/>
    <xf numFmtId="0" fontId="23" fillId="3" borderId="0" xfId="3" applyFont="1" applyFill="1" applyBorder="1" applyProtection="1"/>
    <xf numFmtId="0" fontId="23" fillId="3" borderId="0" xfId="3" applyFont="1" applyFill="1" applyProtection="1"/>
    <xf numFmtId="164" fontId="0" fillId="9" borderId="42" xfId="0" applyNumberFormat="1" applyFill="1" applyBorder="1" applyAlignment="1" applyProtection="1">
      <alignment horizontal="left" vertical="center"/>
      <protection locked="0"/>
    </xf>
    <xf numFmtId="164" fontId="0" fillId="9" borderId="43" xfId="0" applyNumberFormat="1" applyFill="1" applyBorder="1" applyAlignment="1" applyProtection="1">
      <alignment horizontal="left" vertical="center"/>
      <protection locked="0"/>
    </xf>
    <xf numFmtId="0" fontId="3" fillId="3" borderId="0" xfId="0" applyFont="1" applyFill="1" applyBorder="1" applyAlignment="1" applyProtection="1">
      <alignment horizontal="left" vertical="center"/>
    </xf>
    <xf numFmtId="0" fontId="3" fillId="3" borderId="41" xfId="0" applyFont="1" applyFill="1" applyBorder="1" applyAlignment="1" applyProtection="1">
      <alignment horizontal="left" vertical="center"/>
    </xf>
    <xf numFmtId="0" fontId="0" fillId="9" borderId="5" xfId="0" applyNumberFormat="1" applyFill="1" applyBorder="1" applyAlignment="1" applyProtection="1">
      <alignment horizontal="left" vertical="center"/>
      <protection locked="0"/>
    </xf>
    <xf numFmtId="0" fontId="0" fillId="9" borderId="9" xfId="0" applyNumberFormat="1" applyFill="1" applyBorder="1" applyAlignment="1" applyProtection="1">
      <alignment horizontal="left" vertical="center"/>
      <protection locked="0"/>
    </xf>
    <xf numFmtId="0" fontId="0" fillId="9" borderId="25" xfId="0" applyNumberFormat="1" applyFill="1" applyBorder="1" applyAlignment="1" applyProtection="1">
      <alignment horizontal="left" vertical="center"/>
      <protection locked="0"/>
    </xf>
    <xf numFmtId="0" fontId="0" fillId="10" borderId="0" xfId="0" applyFill="1"/>
    <xf numFmtId="0" fontId="4" fillId="3" borderId="0" xfId="0" applyFont="1" applyFill="1" applyBorder="1" applyProtection="1"/>
    <xf numFmtId="165" fontId="4" fillId="3" borderId="35" xfId="1" applyNumberFormat="1" applyFont="1" applyFill="1" applyBorder="1" applyProtection="1"/>
    <xf numFmtId="166" fontId="0" fillId="3" borderId="35" xfId="7" applyNumberFormat="1" applyFont="1" applyFill="1" applyBorder="1" applyProtection="1"/>
    <xf numFmtId="1" fontId="0" fillId="11" borderId="13" xfId="0" applyNumberFormat="1" applyFill="1" applyBorder="1" applyAlignment="1" applyProtection="1">
      <alignment horizontal="left" vertical="center"/>
    </xf>
    <xf numFmtId="0" fontId="0" fillId="3" borderId="13" xfId="0" applyFill="1" applyBorder="1" applyAlignment="1" applyProtection="1">
      <alignment horizontal="left" vertical="center"/>
    </xf>
    <xf numFmtId="166" fontId="4" fillId="3" borderId="11" xfId="7" applyNumberFormat="1" applyFont="1" applyFill="1" applyBorder="1" applyProtection="1"/>
    <xf numFmtId="0" fontId="0" fillId="3" borderId="32" xfId="0" applyFill="1" applyBorder="1" applyAlignment="1" applyProtection="1">
      <alignment horizontal="left" vertical="center"/>
    </xf>
    <xf numFmtId="0" fontId="0" fillId="3" borderId="33" xfId="0" applyFill="1" applyBorder="1" applyAlignment="1" applyProtection="1">
      <alignment horizontal="left" vertical="center"/>
    </xf>
    <xf numFmtId="166" fontId="4" fillId="3" borderId="34" xfId="7" applyNumberFormat="1" applyFont="1" applyFill="1" applyBorder="1" applyProtection="1"/>
    <xf numFmtId="0" fontId="0" fillId="3" borderId="4" xfId="0" applyFill="1" applyBorder="1" applyAlignment="1" applyProtection="1">
      <alignment horizontal="left" vertical="center"/>
    </xf>
    <xf numFmtId="14" fontId="0" fillId="3" borderId="4" xfId="0" applyNumberFormat="1" applyFill="1" applyBorder="1" applyAlignment="1" applyProtection="1">
      <alignment horizontal="left" vertical="center"/>
    </xf>
    <xf numFmtId="14" fontId="0" fillId="3" borderId="8" xfId="0" applyNumberFormat="1" applyFill="1" applyBorder="1" applyProtection="1"/>
    <xf numFmtId="0" fontId="0" fillId="3" borderId="7" xfId="0" applyNumberFormat="1" applyFill="1" applyBorder="1" applyAlignment="1" applyProtection="1">
      <alignment horizontal="center"/>
    </xf>
    <xf numFmtId="43" fontId="4" fillId="3" borderId="10" xfId="7" applyFont="1" applyFill="1" applyBorder="1" applyProtection="1"/>
    <xf numFmtId="43" fontId="0" fillId="3" borderId="35" xfId="7" applyFont="1" applyFill="1" applyBorder="1" applyProtection="1"/>
    <xf numFmtId="0" fontId="0" fillId="3" borderId="0" xfId="0" applyFill="1"/>
    <xf numFmtId="0" fontId="0" fillId="12" borderId="0" xfId="0" applyFill="1"/>
    <xf numFmtId="2" fontId="0" fillId="9" borderId="5" xfId="0" applyNumberFormat="1" applyFill="1" applyBorder="1" applyAlignment="1" applyProtection="1">
      <alignment horizontal="left" vertical="center"/>
      <protection locked="0"/>
    </xf>
    <xf numFmtId="2" fontId="0" fillId="9" borderId="9" xfId="0" applyNumberFormat="1" applyFill="1" applyBorder="1" applyAlignment="1" applyProtection="1">
      <alignment horizontal="left" vertical="center"/>
      <protection locked="0"/>
    </xf>
    <xf numFmtId="2" fontId="0" fillId="9" borderId="25" xfId="0" applyNumberFormat="1" applyFill="1" applyBorder="1" applyAlignment="1" applyProtection="1">
      <alignment horizontal="left" vertical="center"/>
      <protection locked="0"/>
    </xf>
    <xf numFmtId="0" fontId="0" fillId="0" borderId="0" xfId="0" applyFill="1" applyProtection="1"/>
    <xf numFmtId="0" fontId="0" fillId="0" borderId="0" xfId="0"/>
    <xf numFmtId="0" fontId="0" fillId="9" borderId="36" xfId="0" applyFill="1" applyBorder="1" applyProtection="1">
      <protection locked="0"/>
    </xf>
    <xf numFmtId="165" fontId="0" fillId="9" borderId="37" xfId="0" applyNumberFormat="1" applyFill="1" applyBorder="1" applyProtection="1">
      <protection locked="0"/>
    </xf>
    <xf numFmtId="2" fontId="0" fillId="9" borderId="37" xfId="0" applyNumberFormat="1" applyFill="1" applyBorder="1" applyProtection="1">
      <protection locked="0"/>
    </xf>
    <xf numFmtId="0" fontId="0" fillId="9" borderId="13" xfId="0" applyFill="1" applyBorder="1" applyProtection="1">
      <protection locked="0"/>
    </xf>
    <xf numFmtId="0" fontId="0" fillId="9" borderId="8" xfId="0" applyFill="1" applyBorder="1" applyProtection="1">
      <protection locked="0"/>
    </xf>
    <xf numFmtId="165" fontId="0" fillId="9" borderId="8" xfId="0" applyNumberFormat="1" applyFill="1" applyBorder="1" applyProtection="1">
      <protection locked="0"/>
    </xf>
    <xf numFmtId="2" fontId="0" fillId="9" borderId="8" xfId="0" applyNumberFormat="1" applyFill="1" applyBorder="1" applyProtection="1">
      <protection locked="0"/>
    </xf>
    <xf numFmtId="0" fontId="13" fillId="0" borderId="0" xfId="0" applyFont="1"/>
    <xf numFmtId="0" fontId="4" fillId="3" borderId="0" xfId="0" applyFont="1" applyFill="1" applyBorder="1" applyAlignment="1" applyProtection="1">
      <alignment vertical="top"/>
    </xf>
    <xf numFmtId="0" fontId="4" fillId="7" borderId="0" xfId="0" applyFont="1" applyFill="1" applyBorder="1" applyProtection="1"/>
    <xf numFmtId="0" fontId="27" fillId="3" borderId="0" xfId="0" applyFont="1" applyFill="1" applyBorder="1" applyAlignment="1" applyProtection="1"/>
    <xf numFmtId="0" fontId="28" fillId="3" borderId="0" xfId="0" applyFont="1" applyFill="1" applyBorder="1" applyAlignment="1" applyProtection="1"/>
    <xf numFmtId="0" fontId="29" fillId="0" borderId="0" xfId="0" applyFont="1" applyProtection="1"/>
    <xf numFmtId="0" fontId="0" fillId="0" borderId="0" xfId="0" applyFill="1"/>
    <xf numFmtId="0" fontId="3" fillId="0" borderId="0" xfId="0" applyFont="1" applyFill="1" applyAlignment="1">
      <alignment wrapText="1"/>
    </xf>
    <xf numFmtId="0" fontId="0" fillId="0" borderId="0" xfId="0" applyFill="1" applyBorder="1"/>
    <xf numFmtId="0" fontId="0" fillId="0" borderId="0" xfId="0" applyBorder="1" applyAlignment="1">
      <alignment vertical="top" wrapText="1"/>
    </xf>
    <xf numFmtId="0" fontId="0" fillId="0" borderId="16" xfId="0" applyFill="1" applyBorder="1"/>
    <xf numFmtId="0" fontId="0" fillId="0" borderId="21" xfId="0" applyFill="1" applyBorder="1"/>
    <xf numFmtId="0" fontId="0" fillId="0" borderId="17" xfId="0" applyFill="1" applyBorder="1"/>
    <xf numFmtId="0" fontId="31" fillId="0" borderId="0" xfId="11" applyAlignment="1" applyProtection="1">
      <protection locked="0"/>
    </xf>
    <xf numFmtId="0" fontId="0" fillId="0" borderId="0" xfId="0" applyBorder="1" applyAlignment="1" applyProtection="1">
      <alignment vertical="top" wrapText="1"/>
      <protection locked="0"/>
    </xf>
    <xf numFmtId="0" fontId="35" fillId="0" borderId="0" xfId="0" applyFont="1" applyBorder="1"/>
    <xf numFmtId="0" fontId="0" fillId="0" borderId="0" xfId="0" applyBorder="1" applyAlignment="1" applyProtection="1">
      <alignment horizontal="left" vertical="top" wrapText="1" indent="2"/>
      <protection locked="0"/>
    </xf>
    <xf numFmtId="0" fontId="0" fillId="0" borderId="0" xfId="0" applyBorder="1" applyAlignment="1">
      <alignment horizontal="left" vertical="top" wrapText="1" indent="2"/>
    </xf>
    <xf numFmtId="0" fontId="0" fillId="0" borderId="0" xfId="0" applyBorder="1" applyAlignment="1">
      <alignment horizontal="left" vertical="top" wrapText="1" indent="1"/>
    </xf>
    <xf numFmtId="0" fontId="30" fillId="0" borderId="0" xfId="0" applyFont="1" applyProtection="1"/>
    <xf numFmtId="165" fontId="4" fillId="9" borderId="8" xfId="0" applyNumberFormat="1" applyFont="1" applyFill="1" applyBorder="1" applyProtection="1">
      <protection locked="0"/>
    </xf>
    <xf numFmtId="0" fontId="31" fillId="0" borderId="0" xfId="11" applyFill="1" applyAlignment="1">
      <alignment vertical="center"/>
    </xf>
    <xf numFmtId="0" fontId="0" fillId="0" borderId="0" xfId="0" applyFill="1" applyBorder="1" applyAlignment="1" applyProtection="1">
      <alignment horizontal="center" vertical="top" wrapText="1"/>
      <protection locked="0"/>
    </xf>
    <xf numFmtId="0" fontId="0" fillId="0" borderId="15" xfId="0" applyFill="1" applyBorder="1" applyAlignment="1" applyProtection="1">
      <alignment horizontal="center" vertical="top" wrapText="1"/>
      <protection locked="0"/>
    </xf>
    <xf numFmtId="0" fontId="31" fillId="0" borderId="18" xfId="11" applyFill="1" applyBorder="1" applyAlignment="1" applyProtection="1">
      <alignment horizontal="center"/>
      <protection locked="0"/>
    </xf>
    <xf numFmtId="0" fontId="31" fillId="0" borderId="24" xfId="11" applyFill="1" applyBorder="1" applyAlignment="1" applyProtection="1">
      <alignment horizontal="center"/>
      <protection locked="0"/>
    </xf>
    <xf numFmtId="0" fontId="31" fillId="0" borderId="19" xfId="11" applyFill="1" applyBorder="1" applyAlignment="1" applyProtection="1">
      <alignment horizontal="center"/>
      <protection locked="0"/>
    </xf>
    <xf numFmtId="0" fontId="0" fillId="9" borderId="42" xfId="0" applyFill="1" applyBorder="1" applyAlignment="1" applyProtection="1">
      <alignment horizontal="left" vertical="center"/>
      <protection locked="0"/>
    </xf>
    <xf numFmtId="0" fontId="0" fillId="9" borderId="43" xfId="0" applyFill="1" applyBorder="1" applyAlignment="1" applyProtection="1">
      <alignment horizontal="left" vertical="center"/>
      <protection locked="0"/>
    </xf>
    <xf numFmtId="7" fontId="0" fillId="9" borderId="23" xfId="1" applyNumberFormat="1" applyFont="1" applyFill="1" applyBorder="1" applyProtection="1">
      <protection locked="0"/>
    </xf>
    <xf numFmtId="0" fontId="6" fillId="0" borderId="1"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4" fillId="0" borderId="0" xfId="0" applyFont="1" applyFill="1"/>
    <xf numFmtId="0" fontId="0" fillId="13" borderId="0" xfId="0" applyFill="1"/>
    <xf numFmtId="0" fontId="38" fillId="7" borderId="0" xfId="0" applyFont="1" applyFill="1" applyAlignment="1">
      <alignment horizontal="center" vertical="center" wrapText="1"/>
    </xf>
    <xf numFmtId="0" fontId="39" fillId="7" borderId="8" xfId="12" applyFont="1" applyFill="1" applyBorder="1" applyAlignment="1">
      <alignment horizontal="center" vertical="center" wrapText="1"/>
    </xf>
    <xf numFmtId="0" fontId="39" fillId="7" borderId="8" xfId="12" applyFont="1" applyFill="1" applyBorder="1" applyAlignment="1">
      <alignment horizontal="center" vertical="center"/>
    </xf>
    <xf numFmtId="0" fontId="39" fillId="7" borderId="40" xfId="12" applyFont="1" applyFill="1" applyBorder="1" applyAlignment="1">
      <alignment horizontal="center" vertical="center" wrapText="1"/>
    </xf>
    <xf numFmtId="1" fontId="40" fillId="0" borderId="8" xfId="13" applyNumberFormat="1" applyFont="1" applyBorder="1" applyAlignment="1">
      <alignment horizontal="left" vertical="center"/>
    </xf>
    <xf numFmtId="168" fontId="41" fillId="0" borderId="8" xfId="14" applyFont="1" applyFill="1" applyBorder="1" applyAlignment="1">
      <alignment horizontal="center" vertical="center" wrapText="1"/>
    </xf>
    <xf numFmtId="0" fontId="41" fillId="0" borderId="8" xfId="14" applyNumberFormat="1" applyFont="1" applyFill="1" applyBorder="1" applyAlignment="1">
      <alignment horizontal="center" vertical="center" wrapText="1"/>
    </xf>
    <xf numFmtId="168" fontId="41" fillId="0" borderId="8" xfId="14" applyFont="1" applyFill="1" applyBorder="1" applyAlignment="1">
      <alignment horizontal="center" vertical="center"/>
    </xf>
    <xf numFmtId="0" fontId="42" fillId="0" borderId="0" xfId="0" applyFont="1" applyAlignment="1">
      <alignment horizontal="left" wrapText="1"/>
    </xf>
    <xf numFmtId="0" fontId="41" fillId="0" borderId="8" xfId="12" applyFont="1" applyBorder="1" applyAlignment="1">
      <alignment horizontal="center" vertical="center" wrapText="1"/>
    </xf>
    <xf numFmtId="0" fontId="41" fillId="0" borderId="8" xfId="12" applyFont="1" applyBorder="1" applyAlignment="1">
      <alignment horizontal="center" vertical="center"/>
    </xf>
    <xf numFmtId="0" fontId="41" fillId="0" borderId="8" xfId="0" applyFont="1" applyBorder="1" applyAlignment="1">
      <alignment horizontal="center" vertical="center" wrapText="1"/>
    </xf>
    <xf numFmtId="0" fontId="41" fillId="0" borderId="8" xfId="0" applyFont="1" applyBorder="1" applyAlignment="1">
      <alignment horizontal="center" vertical="center"/>
    </xf>
    <xf numFmtId="0" fontId="42" fillId="0" borderId="8" xfId="0" applyFont="1" applyBorder="1" applyAlignment="1">
      <alignment horizontal="center" wrapText="1"/>
    </xf>
    <xf numFmtId="0" fontId="42" fillId="0" borderId="8" xfId="0" applyFont="1" applyBorder="1" applyAlignment="1">
      <alignment horizontal="center"/>
    </xf>
    <xf numFmtId="43" fontId="41" fillId="0" borderId="8" xfId="15" applyFont="1" applyFill="1" applyBorder="1" applyAlignment="1">
      <alignment horizontal="center" vertical="center" wrapText="1"/>
    </xf>
    <xf numFmtId="43" fontId="41" fillId="0" borderId="8" xfId="15" applyFont="1" applyFill="1" applyBorder="1" applyAlignment="1">
      <alignment horizontal="center" vertical="center"/>
    </xf>
    <xf numFmtId="0" fontId="41" fillId="0" borderId="0" xfId="12" applyFont="1" applyAlignment="1">
      <alignment horizontal="center" vertical="center"/>
    </xf>
    <xf numFmtId="0" fontId="42" fillId="0" borderId="8" xfId="0" applyFont="1" applyBorder="1" applyAlignment="1">
      <alignment horizontal="center" vertical="center" wrapText="1"/>
    </xf>
    <xf numFmtId="0" fontId="42" fillId="0" borderId="8" xfId="0" applyFont="1" applyBorder="1" applyAlignment="1">
      <alignment horizontal="center" vertical="center"/>
    </xf>
    <xf numFmtId="0" fontId="43" fillId="0" borderId="8" xfId="0" applyFont="1" applyBorder="1" applyAlignment="1">
      <alignment horizontal="center" vertical="center"/>
    </xf>
    <xf numFmtId="0" fontId="42" fillId="0" borderId="0" xfId="0" applyFont="1" applyAlignment="1">
      <alignment horizontal="center" vertical="center"/>
    </xf>
    <xf numFmtId="0" fontId="41" fillId="0" borderId="8" xfId="12" applyFont="1" applyBorder="1" applyAlignment="1">
      <alignment horizontal="center"/>
    </xf>
    <xf numFmtId="0" fontId="42" fillId="0" borderId="0" xfId="0" applyFont="1" applyAlignment="1">
      <alignment horizontal="center"/>
    </xf>
    <xf numFmtId="0" fontId="45" fillId="0" borderId="0" xfId="0" applyFont="1" applyAlignment="1">
      <alignment horizontal="center"/>
    </xf>
    <xf numFmtId="0" fontId="40" fillId="0" borderId="8" xfId="13" applyFont="1" applyBorder="1" applyAlignment="1">
      <alignment horizontal="left" vertical="center"/>
    </xf>
    <xf numFmtId="0" fontId="41" fillId="0" borderId="0" xfId="12" applyFont="1" applyAlignment="1">
      <alignment horizontal="center" vertical="center" wrapText="1"/>
    </xf>
    <xf numFmtId="0" fontId="41" fillId="0" borderId="40" xfId="12" applyFont="1" applyBorder="1" applyAlignment="1">
      <alignment horizontal="center" vertical="center"/>
    </xf>
    <xf numFmtId="1" fontId="40" fillId="0" borderId="40" xfId="13" applyNumberFormat="1" applyFont="1" applyBorder="1" applyAlignment="1">
      <alignment horizontal="left" vertical="center"/>
    </xf>
    <xf numFmtId="0" fontId="41" fillId="0" borderId="40" xfId="12" applyFont="1" applyBorder="1" applyAlignment="1">
      <alignment horizontal="center" vertical="center" wrapText="1"/>
    </xf>
    <xf numFmtId="0" fontId="0" fillId="13" borderId="0" xfId="0" applyFill="1" applyBorder="1"/>
    <xf numFmtId="0" fontId="10" fillId="0" borderId="24" xfId="0" applyFont="1" applyFill="1" applyBorder="1" applyAlignment="1" applyProtection="1"/>
    <xf numFmtId="0" fontId="0" fillId="9" borderId="7" xfId="0" applyFill="1" applyBorder="1" applyProtection="1">
      <protection locked="0"/>
    </xf>
    <xf numFmtId="165" fontId="4" fillId="3" borderId="8" xfId="1" applyNumberFormat="1" applyFont="1" applyFill="1" applyBorder="1" applyProtection="1"/>
    <xf numFmtId="0" fontId="4" fillId="3" borderId="10" xfId="7" applyNumberFormat="1" applyFont="1" applyFill="1" applyBorder="1" applyProtection="1"/>
    <xf numFmtId="0" fontId="13" fillId="0" borderId="50" xfId="0" applyFont="1" applyFill="1" applyBorder="1" applyProtection="1"/>
    <xf numFmtId="44" fontId="0" fillId="0" borderId="0" xfId="1" applyFont="1" applyFill="1" applyBorder="1" applyProtection="1"/>
    <xf numFmtId="0" fontId="20" fillId="0" borderId="0" xfId="0" applyFont="1" applyFill="1" applyBorder="1" applyProtection="1"/>
    <xf numFmtId="0" fontId="0" fillId="0" borderId="0" xfId="0" applyFill="1" applyBorder="1" applyProtection="1"/>
    <xf numFmtId="0" fontId="4" fillId="0" borderId="50" xfId="0" applyFont="1" applyBorder="1" applyProtection="1"/>
    <xf numFmtId="0" fontId="13" fillId="0" borderId="0" xfId="0" applyFont="1" applyBorder="1" applyAlignment="1" applyProtection="1">
      <alignment horizontal="center" vertical="center" wrapText="1"/>
    </xf>
    <xf numFmtId="0" fontId="0" fillId="0" borderId="12" xfId="0" applyBorder="1" applyProtection="1"/>
    <xf numFmtId="0" fontId="0" fillId="0" borderId="0" xfId="0" applyBorder="1" applyAlignment="1" applyProtection="1">
      <alignment wrapText="1"/>
    </xf>
    <xf numFmtId="0" fontId="4" fillId="0" borderId="50" xfId="0" applyFont="1" applyFill="1" applyBorder="1" applyProtection="1"/>
    <xf numFmtId="0" fontId="4" fillId="0" borderId="26" xfId="0" applyFont="1" applyFill="1" applyBorder="1" applyProtection="1"/>
    <xf numFmtId="0" fontId="0" fillId="0" borderId="28" xfId="0" applyBorder="1" applyProtection="1"/>
    <xf numFmtId="0" fontId="0" fillId="0" borderId="29" xfId="0" applyBorder="1" applyProtection="1"/>
    <xf numFmtId="44" fontId="0" fillId="9" borderId="0" xfId="1" applyFont="1" applyFill="1" applyBorder="1" applyProtection="1">
      <protection locked="0"/>
    </xf>
    <xf numFmtId="44" fontId="0" fillId="14" borderId="8" xfId="0" applyNumberFormat="1" applyFill="1" applyBorder="1" applyProtection="1"/>
    <xf numFmtId="44" fontId="0" fillId="9" borderId="38" xfId="1" applyFont="1" applyFill="1" applyBorder="1" applyProtection="1">
      <protection locked="0"/>
    </xf>
    <xf numFmtId="0" fontId="4" fillId="0" borderId="0" xfId="0" applyFont="1" applyFill="1" applyBorder="1" applyAlignment="1" applyProtection="1">
      <alignment horizontal="left" indent="1"/>
    </xf>
    <xf numFmtId="0" fontId="4" fillId="0" borderId="0" xfId="0" applyFont="1" applyBorder="1" applyProtection="1"/>
    <xf numFmtId="0" fontId="51" fillId="0" borderId="12" xfId="0" applyFont="1" applyBorder="1" applyProtection="1"/>
    <xf numFmtId="0" fontId="48" fillId="0" borderId="0" xfId="0" applyFont="1" applyFill="1"/>
    <xf numFmtId="0" fontId="29" fillId="0" borderId="0" xfId="0" applyFont="1" applyFill="1" applyProtection="1"/>
    <xf numFmtId="0" fontId="4" fillId="5" borderId="20" xfId="0" applyFont="1" applyFill="1" applyBorder="1" applyAlignment="1" applyProtection="1">
      <alignment horizontal="center" vertical="center" wrapText="1"/>
    </xf>
    <xf numFmtId="0" fontId="0" fillId="0" borderId="7" xfId="0" applyBorder="1" applyProtection="1"/>
    <xf numFmtId="0" fontId="49" fillId="0" borderId="50" xfId="0" applyFont="1" applyBorder="1" applyAlignment="1" applyProtection="1">
      <alignment horizontal="left" vertical="center" wrapText="1"/>
    </xf>
    <xf numFmtId="0" fontId="0" fillId="0" borderId="50" xfId="0" applyBorder="1" applyAlignment="1" applyProtection="1">
      <alignment wrapText="1"/>
    </xf>
    <xf numFmtId="0" fontId="0" fillId="0" borderId="0" xfId="0" applyFill="1" applyBorder="1" applyAlignment="1" applyProtection="1">
      <alignment wrapText="1"/>
    </xf>
    <xf numFmtId="44" fontId="3" fillId="3" borderId="15" xfId="1" applyFont="1" applyFill="1" applyBorder="1" applyProtection="1"/>
    <xf numFmtId="44" fontId="3" fillId="3" borderId="28" xfId="1" applyFont="1" applyFill="1" applyBorder="1" applyProtection="1"/>
    <xf numFmtId="44" fontId="3" fillId="3" borderId="1" xfId="1" applyFont="1" applyFill="1" applyBorder="1" applyProtection="1"/>
    <xf numFmtId="44" fontId="3" fillId="3" borderId="27" xfId="1" applyFont="1" applyFill="1" applyBorder="1" applyProtection="1"/>
    <xf numFmtId="165" fontId="4" fillId="0" borderId="0" xfId="0" applyNumberFormat="1" applyFont="1" applyProtection="1"/>
    <xf numFmtId="0" fontId="4" fillId="5" borderId="37" xfId="0" applyFont="1" applyFill="1" applyBorder="1" applyAlignment="1" applyProtection="1">
      <alignment horizontal="center" vertical="center" wrapText="1"/>
    </xf>
    <xf numFmtId="0" fontId="0" fillId="0" borderId="8" xfId="0" applyBorder="1" applyProtection="1"/>
    <xf numFmtId="0" fontId="0" fillId="3" borderId="8" xfId="0" applyFill="1" applyBorder="1" applyProtection="1"/>
    <xf numFmtId="0" fontId="4" fillId="3" borderId="39" xfId="0" applyFont="1" applyFill="1" applyBorder="1" applyProtection="1"/>
    <xf numFmtId="165" fontId="0" fillId="3" borderId="39" xfId="0" applyNumberFormat="1" applyFill="1" applyBorder="1" applyProtection="1"/>
    <xf numFmtId="0" fontId="4" fillId="0" borderId="0" xfId="0" applyFont="1" applyFill="1" applyProtection="1"/>
    <xf numFmtId="0" fontId="4" fillId="14" borderId="8" xfId="0" applyFont="1" applyFill="1" applyBorder="1" applyProtection="1"/>
    <xf numFmtId="0" fontId="4" fillId="14" borderId="8" xfId="0" applyFont="1" applyFill="1" applyBorder="1" applyAlignment="1" applyProtection="1">
      <alignment horizontal="center"/>
    </xf>
    <xf numFmtId="44" fontId="0" fillId="14" borderId="27" xfId="1" applyFont="1" applyFill="1" applyBorder="1" applyProtection="1"/>
    <xf numFmtId="0" fontId="20" fillId="0" borderId="0" xfId="0" applyFont="1" applyProtection="1"/>
    <xf numFmtId="0" fontId="4" fillId="5" borderId="37" xfId="0" applyFont="1" applyFill="1" applyBorder="1" applyAlignment="1" applyProtection="1">
      <alignment vertical="center"/>
    </xf>
    <xf numFmtId="0" fontId="0" fillId="0" borderId="0" xfId="0" quotePrefix="1" applyFill="1" applyProtection="1"/>
    <xf numFmtId="0" fontId="4" fillId="0" borderId="0" xfId="0" applyFont="1"/>
    <xf numFmtId="0" fontId="27" fillId="5" borderId="22" xfId="0" applyFont="1" applyFill="1" applyBorder="1" applyAlignment="1">
      <alignment wrapText="1"/>
    </xf>
    <xf numFmtId="0" fontId="27" fillId="5" borderId="39" xfId="0" applyFont="1" applyFill="1" applyBorder="1" applyAlignment="1">
      <alignment horizontal="center" wrapText="1"/>
    </xf>
    <xf numFmtId="165" fontId="0" fillId="9" borderId="27" xfId="0" applyNumberFormat="1" applyFill="1" applyBorder="1" applyProtection="1">
      <protection locked="0"/>
    </xf>
    <xf numFmtId="0" fontId="0" fillId="0" borderId="47" xfId="0" applyBorder="1"/>
    <xf numFmtId="165" fontId="0" fillId="0" borderId="0" xfId="0" applyNumberFormat="1"/>
    <xf numFmtId="0" fontId="19" fillId="4" borderId="21" xfId="0" applyFont="1" applyFill="1" applyBorder="1" applyAlignment="1">
      <alignment vertical="top"/>
    </xf>
    <xf numFmtId="0" fontId="19" fillId="4" borderId="24" xfId="0" applyFont="1" applyFill="1" applyBorder="1" applyAlignment="1">
      <alignment horizontal="center" vertical="top" wrapText="1"/>
    </xf>
    <xf numFmtId="0" fontId="27" fillId="5" borderId="12" xfId="0" applyFont="1" applyFill="1" applyBorder="1" applyAlignment="1">
      <alignment horizontal="center"/>
    </xf>
    <xf numFmtId="0" fontId="27" fillId="5" borderId="40" xfId="0" applyFont="1" applyFill="1" applyBorder="1" applyAlignment="1">
      <alignment horizontal="center" wrapText="1"/>
    </xf>
    <xf numFmtId="0" fontId="27" fillId="5" borderId="18" xfId="0" applyFont="1" applyFill="1" applyBorder="1" applyAlignment="1">
      <alignment horizontal="center" wrapText="1"/>
    </xf>
    <xf numFmtId="0" fontId="27" fillId="5" borderId="1" xfId="0" applyFont="1" applyFill="1" applyBorder="1" applyAlignment="1">
      <alignment horizontal="center" wrapText="1"/>
    </xf>
    <xf numFmtId="0" fontId="27" fillId="5" borderId="48" xfId="0" applyFont="1" applyFill="1" applyBorder="1" applyAlignment="1">
      <alignment horizontal="center" wrapText="1"/>
    </xf>
    <xf numFmtId="0" fontId="27" fillId="5" borderId="41" xfId="0" applyFont="1" applyFill="1" applyBorder="1" applyAlignment="1">
      <alignment horizontal="center" wrapText="1"/>
    </xf>
    <xf numFmtId="0" fontId="27" fillId="5" borderId="50" xfId="0" applyFont="1" applyFill="1" applyBorder="1" applyAlignment="1">
      <alignment horizontal="center" wrapText="1"/>
    </xf>
    <xf numFmtId="0" fontId="27" fillId="5" borderId="39" xfId="0" applyFont="1" applyFill="1" applyBorder="1" applyAlignment="1">
      <alignment horizontal="center"/>
    </xf>
    <xf numFmtId="0" fontId="27" fillId="5" borderId="45" xfId="0" applyFont="1" applyFill="1" applyBorder="1" applyAlignment="1">
      <alignment wrapText="1"/>
    </xf>
    <xf numFmtId="0" fontId="27" fillId="5" borderId="45" xfId="0" applyFont="1" applyFill="1" applyBorder="1" applyAlignment="1">
      <alignment vertical="top" wrapText="1"/>
    </xf>
    <xf numFmtId="165" fontId="27" fillId="5" borderId="0" xfId="0" applyNumberFormat="1" applyFont="1" applyFill="1" applyAlignment="1">
      <alignment vertical="top" wrapText="1"/>
    </xf>
    <xf numFmtId="0" fontId="0" fillId="9" borderId="27" xfId="0" applyFill="1" applyBorder="1" applyProtection="1">
      <protection locked="0"/>
    </xf>
    <xf numFmtId="165" fontId="0" fillId="3" borderId="37" xfId="0" applyNumberFormat="1" applyFill="1" applyBorder="1"/>
    <xf numFmtId="165" fontId="0" fillId="3" borderId="27" xfId="0" applyNumberFormat="1" applyFill="1" applyBorder="1"/>
    <xf numFmtId="165" fontId="0" fillId="0" borderId="37" xfId="0" applyNumberFormat="1" applyBorder="1"/>
    <xf numFmtId="10" fontId="0" fillId="11" borderId="37" xfId="0" applyNumberFormat="1" applyFill="1" applyBorder="1"/>
    <xf numFmtId="165" fontId="4" fillId="3" borderId="27" xfId="0" applyNumberFormat="1" applyFont="1" applyFill="1" applyBorder="1"/>
    <xf numFmtId="0" fontId="0" fillId="0" borderId="46" xfId="0" applyBorder="1"/>
    <xf numFmtId="165" fontId="4" fillId="0" borderId="35" xfId="7" applyNumberFormat="1" applyFont="1" applyBorder="1"/>
    <xf numFmtId="165" fontId="0" fillId="3" borderId="8" xfId="0" applyNumberFormat="1" applyFill="1" applyBorder="1"/>
    <xf numFmtId="10" fontId="0" fillId="11" borderId="8" xfId="0" applyNumberFormat="1" applyFill="1" applyBorder="1"/>
    <xf numFmtId="0" fontId="0" fillId="0" borderId="4" xfId="0" applyBorder="1"/>
    <xf numFmtId="0" fontId="27" fillId="5" borderId="22" xfId="0" applyFont="1" applyFill="1" applyBorder="1" applyAlignment="1">
      <alignment horizontal="center" vertical="center" wrapText="1"/>
    </xf>
    <xf numFmtId="0" fontId="0" fillId="0" borderId="9" xfId="0" applyFont="1" applyBorder="1" applyProtection="1"/>
    <xf numFmtId="0" fontId="27" fillId="5" borderId="22" xfId="0" applyFont="1" applyFill="1" applyBorder="1" applyAlignment="1">
      <alignment vertical="top" wrapText="1"/>
    </xf>
    <xf numFmtId="0" fontId="13" fillId="0" borderId="0" xfId="0" applyFont="1" applyFill="1"/>
    <xf numFmtId="165" fontId="0" fillId="3" borderId="6" xfId="7" applyNumberFormat="1" applyFont="1" applyFill="1" applyBorder="1" applyProtection="1"/>
    <xf numFmtId="0" fontId="51" fillId="0" borderId="0" xfId="0" applyFont="1" applyBorder="1" applyAlignment="1" applyProtection="1">
      <alignment horizontal="left" vertical="center" wrapText="1"/>
    </xf>
    <xf numFmtId="0" fontId="31" fillId="0" borderId="1" xfId="11" applyBorder="1" applyAlignment="1">
      <alignment horizontal="left" vertical="center" indent="1"/>
    </xf>
    <xf numFmtId="0" fontId="31" fillId="0" borderId="1" xfId="11" applyFill="1" applyBorder="1" applyAlignment="1" applyProtection="1">
      <alignment horizontal="center"/>
      <protection locked="0"/>
    </xf>
    <xf numFmtId="0" fontId="31" fillId="0" borderId="0" xfId="11" applyFill="1" applyBorder="1" applyAlignment="1" applyProtection="1">
      <alignment horizontal="center"/>
      <protection locked="0"/>
    </xf>
    <xf numFmtId="0" fontId="51" fillId="0" borderId="50" xfId="0" applyFont="1" applyBorder="1" applyAlignment="1" applyProtection="1">
      <alignment horizontal="left" vertical="center"/>
    </xf>
    <xf numFmtId="0" fontId="0" fillId="17" borderId="8" xfId="0" applyFill="1" applyBorder="1" applyProtection="1"/>
    <xf numFmtId="165" fontId="0" fillId="17" borderId="8" xfId="0" applyNumberFormat="1" applyFill="1" applyBorder="1" applyProtection="1"/>
    <xf numFmtId="0" fontId="13" fillId="3" borderId="0" xfId="0" applyFont="1" applyFill="1" applyBorder="1" applyAlignment="1" applyProtection="1">
      <alignment vertical="top"/>
    </xf>
    <xf numFmtId="0" fontId="4" fillId="0" borderId="5" xfId="0" applyFont="1" applyBorder="1" applyProtection="1"/>
    <xf numFmtId="0" fontId="0" fillId="0" borderId="6" xfId="0" applyFont="1" applyBorder="1" applyProtection="1"/>
    <xf numFmtId="0" fontId="27" fillId="5" borderId="53" xfId="0" applyFont="1" applyFill="1" applyBorder="1" applyAlignment="1">
      <alignment horizontal="center" vertical="center" wrapText="1"/>
    </xf>
    <xf numFmtId="0" fontId="19" fillId="4" borderId="54" xfId="0" applyFont="1" applyFill="1" applyBorder="1" applyAlignment="1">
      <alignment vertical="top"/>
    </xf>
    <xf numFmtId="0" fontId="4" fillId="5" borderId="22" xfId="0" applyFont="1" applyFill="1" applyBorder="1" applyProtection="1"/>
    <xf numFmtId="0" fontId="4" fillId="0" borderId="9" xfId="0" applyFont="1" applyBorder="1" applyProtection="1"/>
    <xf numFmtId="0" fontId="4" fillId="0" borderId="6" xfId="0" applyFont="1" applyBorder="1" applyProtection="1"/>
    <xf numFmtId="0" fontId="4" fillId="0" borderId="56" xfId="0" applyFont="1" applyFill="1" applyBorder="1" applyProtection="1"/>
    <xf numFmtId="0" fontId="4" fillId="0" borderId="9" xfId="0" applyFont="1" applyFill="1" applyBorder="1" applyProtection="1"/>
    <xf numFmtId="0" fontId="4" fillId="0" borderId="6" xfId="0" applyFont="1" applyFill="1" applyBorder="1" applyProtection="1"/>
    <xf numFmtId="0" fontId="4" fillId="5" borderId="22" xfId="0" applyFont="1" applyFill="1" applyBorder="1" applyAlignment="1" applyProtection="1">
      <alignment horizontal="center"/>
    </xf>
    <xf numFmtId="0" fontId="0" fillId="0" borderId="5" xfId="0" applyBorder="1" applyProtection="1"/>
    <xf numFmtId="0" fontId="0" fillId="15" borderId="6" xfId="0" applyFill="1" applyBorder="1" applyProtection="1"/>
    <xf numFmtId="0" fontId="0" fillId="15" borderId="9" xfId="0" applyFill="1" applyBorder="1" applyProtection="1"/>
    <xf numFmtId="0" fontId="4" fillId="5" borderId="22" xfId="0" applyFont="1" applyFill="1" applyBorder="1" applyAlignment="1" applyProtection="1">
      <alignment horizontal="center" wrapText="1"/>
    </xf>
    <xf numFmtId="165" fontId="0" fillId="9" borderId="6" xfId="0" applyNumberFormat="1" applyFill="1" applyBorder="1" applyProtection="1">
      <protection locked="0"/>
    </xf>
    <xf numFmtId="165" fontId="0" fillId="10" borderId="6" xfId="0" applyNumberFormat="1" applyFill="1" applyBorder="1" applyProtection="1"/>
    <xf numFmtId="0" fontId="0" fillId="10" borderId="9" xfId="0" applyFill="1" applyBorder="1" applyProtection="1"/>
    <xf numFmtId="165" fontId="4" fillId="10" borderId="6" xfId="0" applyNumberFormat="1" applyFont="1" applyFill="1" applyBorder="1" applyProtection="1"/>
    <xf numFmtId="165" fontId="4" fillId="9" borderId="9" xfId="0" applyNumberFormat="1" applyFont="1" applyFill="1" applyBorder="1" applyProtection="1">
      <protection locked="0"/>
    </xf>
    <xf numFmtId="165" fontId="4" fillId="15" borderId="56" xfId="0" applyNumberFormat="1" applyFont="1" applyFill="1" applyBorder="1" applyProtection="1"/>
    <xf numFmtId="165" fontId="4" fillId="9" borderId="6" xfId="0" applyNumberFormat="1" applyFont="1" applyFill="1" applyBorder="1" applyProtection="1">
      <protection locked="0"/>
    </xf>
    <xf numFmtId="165" fontId="4" fillId="9" borderId="56" xfId="7" applyNumberFormat="1" applyFont="1" applyFill="1" applyBorder="1" applyProtection="1">
      <protection locked="0"/>
    </xf>
    <xf numFmtId="165" fontId="0" fillId="10" borderId="6" xfId="0" applyNumberFormat="1" applyFont="1" applyFill="1" applyBorder="1" applyProtection="1"/>
    <xf numFmtId="165" fontId="1" fillId="10" borderId="9" xfId="7" applyNumberFormat="1" applyFont="1" applyFill="1" applyBorder="1" applyProtection="1"/>
    <xf numFmtId="165" fontId="4" fillId="9" borderId="9" xfId="7" applyNumberFormat="1" applyFont="1" applyFill="1" applyBorder="1" applyProtection="1">
      <protection locked="0"/>
    </xf>
    <xf numFmtId="165" fontId="4" fillId="10" borderId="6" xfId="7" applyNumberFormat="1" applyFont="1" applyFill="1" applyBorder="1" applyProtection="1"/>
    <xf numFmtId="165" fontId="0" fillId="0" borderId="6" xfId="0" applyNumberFormat="1" applyFont="1" applyBorder="1" applyProtection="1"/>
    <xf numFmtId="165" fontId="1" fillId="0" borderId="9" xfId="7" applyNumberFormat="1" applyFont="1" applyFill="1" applyBorder="1" applyProtection="1"/>
    <xf numFmtId="165" fontId="4" fillId="0" borderId="6" xfId="0" applyNumberFormat="1" applyFont="1" applyBorder="1" applyProtection="1"/>
    <xf numFmtId="165" fontId="4" fillId="0" borderId="56" xfId="7" applyNumberFormat="1" applyFont="1" applyFill="1" applyBorder="1" applyProtection="1"/>
    <xf numFmtId="165" fontId="4" fillId="0" borderId="6" xfId="0" applyNumberFormat="1" applyFont="1" applyFill="1" applyBorder="1" applyProtection="1"/>
    <xf numFmtId="165" fontId="4" fillId="3" borderId="9" xfId="0" applyNumberFormat="1" applyFont="1" applyFill="1" applyBorder="1" applyProtection="1"/>
    <xf numFmtId="165" fontId="4" fillId="0" borderId="9" xfId="0" applyNumberFormat="1" applyFont="1" applyFill="1" applyBorder="1" applyProtection="1"/>
    <xf numFmtId="0" fontId="4" fillId="5" borderId="5" xfId="0" applyFont="1" applyFill="1" applyBorder="1" applyAlignment="1" applyProtection="1">
      <alignment horizontal="center" wrapText="1"/>
    </xf>
    <xf numFmtId="0" fontId="4" fillId="0" borderId="9" xfId="7" applyNumberFormat="1" applyFont="1" applyBorder="1" applyProtection="1"/>
    <xf numFmtId="0" fontId="4" fillId="10" borderId="9" xfId="0" applyFont="1" applyFill="1" applyBorder="1" applyProtection="1"/>
    <xf numFmtId="0" fontId="4" fillId="10" borderId="9" xfId="7" applyNumberFormat="1" applyFont="1" applyFill="1" applyBorder="1" applyProtection="1"/>
    <xf numFmtId="0" fontId="0" fillId="0" borderId="9" xfId="0" applyBorder="1" applyProtection="1"/>
    <xf numFmtId="0" fontId="0" fillId="0" borderId="57" xfId="0" applyFont="1" applyBorder="1" applyProtection="1"/>
    <xf numFmtId="0" fontId="0" fillId="10" borderId="57" xfId="0" applyFill="1" applyBorder="1" applyProtection="1"/>
    <xf numFmtId="165" fontId="1" fillId="10" borderId="57" xfId="7" applyNumberFormat="1" applyFont="1" applyFill="1" applyBorder="1" applyProtection="1"/>
    <xf numFmtId="165" fontId="4" fillId="10" borderId="57" xfId="0" applyNumberFormat="1" applyFont="1" applyFill="1" applyBorder="1" applyProtection="1"/>
    <xf numFmtId="0" fontId="4" fillId="10" borderId="57" xfId="7" applyNumberFormat="1" applyFont="1" applyFill="1" applyBorder="1" applyProtection="1"/>
    <xf numFmtId="165" fontId="4" fillId="0" borderId="22" xfId="0" applyNumberFormat="1" applyFont="1" applyBorder="1" applyProtection="1"/>
    <xf numFmtId="0" fontId="4" fillId="0" borderId="22" xfId="0" applyFont="1" applyBorder="1" applyProtection="1"/>
    <xf numFmtId="0" fontId="3" fillId="8" borderId="0" xfId="0" applyFont="1" applyFill="1" applyAlignment="1">
      <alignment horizontal="center" wrapText="1"/>
    </xf>
    <xf numFmtId="0" fontId="0" fillId="0" borderId="1" xfId="0" applyFill="1" applyBorder="1" applyAlignment="1" applyProtection="1">
      <alignment horizontal="center" vertical="top" wrapText="1"/>
      <protection locked="0"/>
    </xf>
    <xf numFmtId="0" fontId="0" fillId="0" borderId="0" xfId="0" applyFill="1" applyBorder="1" applyAlignment="1" applyProtection="1">
      <alignment horizontal="center" vertical="top" wrapText="1"/>
      <protection locked="0"/>
    </xf>
    <xf numFmtId="0" fontId="0" fillId="0" borderId="15" xfId="0" applyFill="1" applyBorder="1" applyAlignment="1" applyProtection="1">
      <alignment horizontal="center" vertical="top" wrapText="1"/>
      <protection locked="0"/>
    </xf>
    <xf numFmtId="0" fontId="6" fillId="8" borderId="0" xfId="0" applyFont="1" applyFill="1" applyAlignment="1" applyProtection="1">
      <alignment horizontal="center" wrapText="1"/>
    </xf>
    <xf numFmtId="0" fontId="13" fillId="0" borderId="0" xfId="0" applyFont="1" applyAlignment="1">
      <alignment horizontal="left" wrapText="1"/>
    </xf>
    <xf numFmtId="0" fontId="0" fillId="0" borderId="18" xfId="0" applyBorder="1" applyAlignment="1">
      <alignment horizontal="left" vertical="top" wrapText="1"/>
    </xf>
    <xf numFmtId="0" fontId="0" fillId="0" borderId="24" xfId="0" applyBorder="1" applyAlignment="1">
      <alignment horizontal="left" vertical="top" wrapText="1"/>
    </xf>
    <xf numFmtId="0" fontId="0" fillId="0" borderId="19" xfId="0" applyBorder="1" applyAlignment="1">
      <alignment horizontal="left" vertical="top" wrapText="1"/>
    </xf>
    <xf numFmtId="14" fontId="0" fillId="9" borderId="8" xfId="0" applyNumberFormat="1" applyFill="1" applyBorder="1" applyAlignment="1" applyProtection="1">
      <alignment horizontal="center"/>
      <protection locked="0"/>
    </xf>
    <xf numFmtId="0" fontId="27" fillId="3" borderId="0" xfId="0" applyFont="1" applyFill="1" applyBorder="1" applyAlignment="1" applyProtection="1">
      <alignment horizontal="left" wrapText="1"/>
    </xf>
    <xf numFmtId="0" fontId="0" fillId="9" borderId="8" xfId="0" applyFill="1" applyBorder="1" applyAlignment="1" applyProtection="1">
      <alignment horizontal="center"/>
      <protection locked="0"/>
    </xf>
    <xf numFmtId="0" fontId="13" fillId="0" borderId="4"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51" fillId="0" borderId="50" xfId="0" applyFont="1" applyBorder="1" applyAlignment="1" applyProtection="1">
      <alignment horizontal="left" vertical="center" wrapText="1"/>
    </xf>
    <xf numFmtId="0" fontId="51" fillId="0" borderId="0" xfId="0" applyFont="1" applyBorder="1" applyAlignment="1" applyProtection="1">
      <alignment horizontal="left" vertical="center" wrapText="1"/>
    </xf>
    <xf numFmtId="0" fontId="51" fillId="5" borderId="50" xfId="0" applyFont="1" applyFill="1" applyBorder="1" applyAlignment="1" applyProtection="1">
      <alignment horizontal="left" wrapText="1"/>
    </xf>
    <xf numFmtId="0" fontId="51" fillId="5" borderId="0" xfId="0" applyFont="1" applyFill="1" applyBorder="1" applyAlignment="1" applyProtection="1">
      <alignment horizontal="left" wrapText="1"/>
    </xf>
    <xf numFmtId="0" fontId="51" fillId="5" borderId="12" xfId="0" applyFont="1" applyFill="1" applyBorder="1" applyAlignment="1" applyProtection="1">
      <alignment horizontal="left" wrapText="1"/>
    </xf>
    <xf numFmtId="0" fontId="6" fillId="2" borderId="44" xfId="0" applyFont="1" applyFill="1" applyBorder="1" applyAlignment="1" applyProtection="1">
      <alignment horizontal="center" vertical="center" wrapText="1"/>
    </xf>
    <xf numFmtId="0" fontId="6" fillId="2" borderId="49" xfId="0" applyFont="1" applyFill="1" applyBorder="1" applyAlignment="1" applyProtection="1">
      <alignment horizontal="center" vertical="center" wrapText="1"/>
    </xf>
    <xf numFmtId="0" fontId="6" fillId="2" borderId="51" xfId="0" applyFont="1" applyFill="1" applyBorder="1" applyAlignment="1" applyProtection="1">
      <alignment horizontal="center" vertical="center" wrapText="1"/>
    </xf>
    <xf numFmtId="0" fontId="6" fillId="2" borderId="50"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13" fillId="5" borderId="2" xfId="0" applyFont="1" applyFill="1" applyBorder="1" applyAlignment="1" applyProtection="1">
      <alignment horizontal="center" vertical="center" wrapText="1"/>
    </xf>
    <xf numFmtId="0" fontId="13" fillId="5" borderId="14" xfId="0" applyFont="1" applyFill="1" applyBorder="1" applyAlignment="1" applyProtection="1">
      <alignment horizontal="center" vertical="center" wrapText="1"/>
    </xf>
    <xf numFmtId="0" fontId="13" fillId="5" borderId="17" xfId="0" applyFont="1" applyFill="1" applyBorder="1" applyAlignment="1" applyProtection="1">
      <alignment horizontal="center" vertical="center" wrapText="1"/>
    </xf>
    <xf numFmtId="0" fontId="25" fillId="4" borderId="2" xfId="0" applyFont="1" applyFill="1" applyBorder="1" applyAlignment="1" applyProtection="1">
      <alignment horizontal="center" vertical="center" wrapText="1"/>
    </xf>
    <xf numFmtId="0" fontId="25" fillId="4" borderId="14" xfId="0" applyFont="1" applyFill="1" applyBorder="1" applyAlignment="1" applyProtection="1">
      <alignment horizontal="center" vertical="center" wrapText="1"/>
    </xf>
    <xf numFmtId="0" fontId="25" fillId="4" borderId="3" xfId="0" applyFont="1" applyFill="1" applyBorder="1" applyAlignment="1" applyProtection="1">
      <alignment horizontal="center" vertical="center" wrapText="1"/>
    </xf>
    <xf numFmtId="0" fontId="6" fillId="2" borderId="1" xfId="0" applyFont="1" applyFill="1" applyBorder="1" applyAlignment="1" applyProtection="1">
      <alignment horizontal="center" wrapText="1"/>
    </xf>
    <xf numFmtId="0" fontId="6" fillId="2" borderId="0" xfId="0" applyFont="1" applyFill="1" applyBorder="1" applyAlignment="1" applyProtection="1">
      <alignment horizontal="center" wrapText="1"/>
    </xf>
    <xf numFmtId="0" fontId="4" fillId="5" borderId="52" xfId="0" applyFont="1" applyFill="1" applyBorder="1" applyAlignment="1" applyProtection="1">
      <alignment horizontal="center" vertical="center" wrapText="1"/>
    </xf>
    <xf numFmtId="0" fontId="4" fillId="5" borderId="43" xfId="0" applyFont="1" applyFill="1" applyBorder="1" applyAlignment="1" applyProtection="1">
      <alignment horizontal="center" vertical="center" wrapText="1"/>
    </xf>
    <xf numFmtId="0" fontId="4" fillId="5" borderId="20" xfId="0" applyFont="1" applyFill="1" applyBorder="1" applyAlignment="1" applyProtection="1">
      <alignment horizontal="center" vertical="center" wrapText="1"/>
    </xf>
    <xf numFmtId="0" fontId="4" fillId="5" borderId="23" xfId="0" applyFont="1" applyFill="1" applyBorder="1" applyAlignment="1" applyProtection="1">
      <alignment horizontal="center" vertical="center" wrapText="1"/>
    </xf>
    <xf numFmtId="0" fontId="4" fillId="5" borderId="17" xfId="0" applyFont="1" applyFill="1" applyBorder="1" applyAlignment="1" applyProtection="1">
      <alignment horizontal="center" vertical="center" wrapText="1"/>
    </xf>
    <xf numFmtId="0" fontId="4" fillId="5" borderId="19" xfId="0" applyFont="1" applyFill="1" applyBorder="1" applyAlignment="1" applyProtection="1">
      <alignment horizontal="center" vertical="center" wrapText="1"/>
    </xf>
    <xf numFmtId="0" fontId="4" fillId="5" borderId="8" xfId="0" applyFont="1" applyFill="1" applyBorder="1" applyAlignment="1" applyProtection="1">
      <alignment horizontal="center" vertical="center" wrapText="1"/>
    </xf>
    <xf numFmtId="0" fontId="4" fillId="5" borderId="38" xfId="0" applyFont="1" applyFill="1" applyBorder="1" applyAlignment="1" applyProtection="1">
      <alignment horizontal="center" vertical="center" wrapText="1"/>
    </xf>
    <xf numFmtId="0" fontId="18" fillId="4" borderId="16" xfId="0" applyFont="1" applyFill="1" applyBorder="1" applyAlignment="1" applyProtection="1">
      <alignment horizontal="center" vertical="top" wrapText="1"/>
    </xf>
    <xf numFmtId="0" fontId="18" fillId="4" borderId="21" xfId="0" applyFont="1" applyFill="1" applyBorder="1" applyAlignment="1" applyProtection="1">
      <alignment horizontal="center" vertical="top" wrapText="1"/>
    </xf>
    <xf numFmtId="0" fontId="18" fillId="4" borderId="17" xfId="0" applyFont="1" applyFill="1" applyBorder="1" applyAlignment="1" applyProtection="1">
      <alignment horizontal="center" vertical="top" wrapText="1"/>
    </xf>
    <xf numFmtId="0" fontId="19" fillId="5" borderId="2" xfId="0" applyFont="1" applyFill="1" applyBorder="1" applyAlignment="1" applyProtection="1">
      <alignment horizontal="center" vertical="center" wrapText="1"/>
    </xf>
    <xf numFmtId="0" fontId="19" fillId="5" borderId="14" xfId="0" applyFont="1" applyFill="1" applyBorder="1" applyAlignment="1" applyProtection="1">
      <alignment horizontal="center" vertical="center" wrapText="1"/>
    </xf>
    <xf numFmtId="0" fontId="19" fillId="5" borderId="3" xfId="0" applyFont="1" applyFill="1" applyBorder="1" applyAlignment="1" applyProtection="1">
      <alignment horizontal="center" vertical="center" wrapText="1"/>
    </xf>
    <xf numFmtId="0" fontId="50" fillId="3" borderId="0" xfId="2" applyFont="1" applyFill="1" applyBorder="1" applyAlignment="1" applyProtection="1">
      <alignment horizontal="center" wrapText="1"/>
    </xf>
    <xf numFmtId="0" fontId="6" fillId="2" borderId="0" xfId="0" applyFont="1" applyFill="1" applyAlignment="1" applyProtection="1">
      <alignment horizontal="center" vertical="center" wrapText="1"/>
    </xf>
    <xf numFmtId="0" fontId="6" fillId="2" borderId="0" xfId="0" applyFont="1" applyFill="1" applyAlignment="1">
      <alignment horizontal="center" wrapText="1"/>
    </xf>
    <xf numFmtId="0" fontId="0" fillId="16" borderId="2" xfId="0" applyFill="1" applyBorder="1" applyAlignment="1" applyProtection="1">
      <alignment horizontal="center"/>
      <protection locked="0"/>
    </xf>
    <xf numFmtId="0" fontId="0" fillId="16" borderId="3" xfId="0" applyFill="1" applyBorder="1" applyAlignment="1" applyProtection="1">
      <alignment horizontal="center"/>
      <protection locked="0"/>
    </xf>
    <xf numFmtId="0" fontId="19" fillId="4" borderId="16" xfId="0" applyFont="1" applyFill="1" applyBorder="1" applyAlignment="1">
      <alignment horizontal="center" vertical="top" wrapText="1"/>
    </xf>
    <xf numFmtId="0" fontId="19" fillId="4" borderId="21" xfId="0" applyFont="1" applyFill="1" applyBorder="1" applyAlignment="1">
      <alignment horizontal="center" vertical="top" wrapText="1"/>
    </xf>
    <xf numFmtId="0" fontId="19" fillId="4" borderId="16"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9" fillId="4" borderId="17" xfId="0" applyFont="1" applyFill="1" applyBorder="1" applyAlignment="1">
      <alignment horizontal="center" vertical="center" wrapText="1"/>
    </xf>
    <xf numFmtId="0" fontId="19" fillId="4" borderId="18" xfId="0" applyFont="1" applyFill="1" applyBorder="1" applyAlignment="1">
      <alignment horizontal="center" vertical="center" wrapText="1"/>
    </xf>
    <xf numFmtId="0" fontId="19" fillId="4" borderId="24" xfId="0" applyFont="1" applyFill="1" applyBorder="1" applyAlignment="1">
      <alignment horizontal="center" vertical="center" wrapText="1"/>
    </xf>
    <xf numFmtId="0" fontId="19" fillId="4" borderId="19" xfId="0" applyFont="1" applyFill="1" applyBorder="1" applyAlignment="1">
      <alignment horizontal="center" vertical="center" wrapText="1"/>
    </xf>
    <xf numFmtId="0" fontId="13" fillId="4" borderId="20" xfId="0" applyFont="1" applyFill="1" applyBorder="1" applyAlignment="1">
      <alignment horizontal="center" vertical="center"/>
    </xf>
    <xf numFmtId="0" fontId="13" fillId="4" borderId="23" xfId="0" applyFont="1" applyFill="1" applyBorder="1" applyAlignment="1">
      <alignment horizontal="center" vertical="center"/>
    </xf>
    <xf numFmtId="0" fontId="19" fillId="4" borderId="18" xfId="0" applyFont="1" applyFill="1" applyBorder="1" applyAlignment="1">
      <alignment horizontal="center" vertical="top" wrapText="1"/>
    </xf>
    <xf numFmtId="0" fontId="19" fillId="4" borderId="24" xfId="0" applyFont="1" applyFill="1" applyBorder="1" applyAlignment="1">
      <alignment horizontal="center" vertical="top" wrapText="1"/>
    </xf>
    <xf numFmtId="0" fontId="19" fillId="4" borderId="55" xfId="0" applyFont="1" applyFill="1" applyBorder="1" applyAlignment="1">
      <alignment horizontal="center" vertical="top" wrapText="1"/>
    </xf>
    <xf numFmtId="0" fontId="6" fillId="2" borderId="0" xfId="0" applyFont="1" applyFill="1" applyAlignment="1" applyProtection="1">
      <alignment horizontal="center" wrapText="1"/>
    </xf>
    <xf numFmtId="0" fontId="12" fillId="4" borderId="2" xfId="0" applyFont="1" applyFill="1" applyBorder="1" applyAlignment="1" applyProtection="1">
      <alignment horizontal="left" wrapText="1"/>
    </xf>
    <xf numFmtId="0" fontId="12" fillId="4" borderId="14" xfId="0" applyFont="1" applyFill="1" applyBorder="1" applyAlignment="1" applyProtection="1">
      <alignment horizontal="left" wrapText="1"/>
    </xf>
    <xf numFmtId="0" fontId="12" fillId="4" borderId="3" xfId="0" applyFont="1" applyFill="1" applyBorder="1" applyAlignment="1" applyProtection="1">
      <alignment horizontal="left" wrapText="1"/>
    </xf>
    <xf numFmtId="0" fontId="4" fillId="14" borderId="4" xfId="0" applyFont="1" applyFill="1" applyBorder="1" applyAlignment="1" applyProtection="1">
      <alignment horizontal="left" vertical="center" wrapText="1"/>
    </xf>
    <xf numFmtId="0" fontId="4" fillId="14" borderId="7" xfId="0" applyFont="1" applyFill="1" applyBorder="1" applyAlignment="1" applyProtection="1">
      <alignment horizontal="left" vertical="center" wrapText="1"/>
    </xf>
    <xf numFmtId="0" fontId="4" fillId="14" borderId="8" xfId="0" applyFont="1" applyFill="1" applyBorder="1" applyAlignment="1" applyProtection="1">
      <alignment horizontal="left" vertical="center" wrapText="1"/>
    </xf>
    <xf numFmtId="0" fontId="6" fillId="2" borderId="1" xfId="0" applyFont="1" applyFill="1" applyBorder="1" applyAlignment="1" applyProtection="1">
      <alignment horizontal="center" vertical="center" wrapText="1"/>
    </xf>
    <xf numFmtId="0" fontId="12" fillId="4" borderId="1" xfId="0" applyFont="1" applyFill="1" applyBorder="1" applyAlignment="1" applyProtection="1">
      <alignment horizontal="center" wrapText="1"/>
    </xf>
    <xf numFmtId="0" fontId="12" fillId="4" borderId="0" xfId="0" applyFont="1" applyFill="1" applyBorder="1" applyAlignment="1" applyProtection="1">
      <alignment horizontal="center" wrapText="1"/>
    </xf>
    <xf numFmtId="0" fontId="32" fillId="0" borderId="24" xfId="0" applyFont="1" applyBorder="1" applyAlignment="1" applyProtection="1">
      <alignment horizontal="left" vertical="center" wrapText="1"/>
    </xf>
    <xf numFmtId="0" fontId="4" fillId="4" borderId="2" xfId="0" applyFont="1" applyFill="1" applyBorder="1" applyAlignment="1" applyProtection="1">
      <alignment horizontal="center" wrapText="1"/>
    </xf>
    <xf numFmtId="0" fontId="4" fillId="4" borderId="14" xfId="0" applyFont="1" applyFill="1" applyBorder="1" applyAlignment="1" applyProtection="1">
      <alignment horizontal="center" wrapText="1"/>
    </xf>
    <xf numFmtId="0" fontId="4" fillId="4" borderId="3" xfId="0" applyFont="1" applyFill="1" applyBorder="1" applyAlignment="1" applyProtection="1">
      <alignment horizontal="center" wrapText="1"/>
    </xf>
    <xf numFmtId="0" fontId="13" fillId="5" borderId="3" xfId="0" applyFont="1" applyFill="1" applyBorder="1" applyAlignment="1" applyProtection="1">
      <alignment horizontal="center" vertical="center" wrapText="1"/>
    </xf>
    <xf numFmtId="0" fontId="4" fillId="5" borderId="5" xfId="0" applyFont="1" applyFill="1" applyBorder="1" applyAlignment="1" applyProtection="1">
      <alignment horizontal="center" vertical="center" wrapText="1"/>
    </xf>
    <xf numFmtId="0" fontId="4" fillId="5" borderId="25" xfId="0" applyFont="1" applyFill="1" applyBorder="1" applyAlignment="1" applyProtection="1">
      <alignment horizontal="center" vertical="center" wrapText="1"/>
    </xf>
  </cellXfs>
  <cellStyles count="16">
    <cellStyle name="Comma" xfId="7" builtinId="3"/>
    <cellStyle name="Comma 2" xfId="5" xr:uid="{98DC0DBA-78AF-449C-B386-7D26DE6AD9E7}"/>
    <cellStyle name="Comma 2 2" xfId="15" xr:uid="{D0B36E7D-62F3-4D8F-96F4-51FF39E45287}"/>
    <cellStyle name="Comma 3" xfId="8" xr:uid="{79531E0C-D252-4080-A532-0EC0716DA42D}"/>
    <cellStyle name="Comma 4" xfId="10" xr:uid="{60BC386D-490B-47D0-AACC-CB20E588249F}"/>
    <cellStyle name="Currency" xfId="1" builtinId="4"/>
    <cellStyle name="Currency 2" xfId="4" xr:uid="{9AA7B4D6-034B-4860-9542-03E924DA7832}"/>
    <cellStyle name="Currency 2 2" xfId="14" xr:uid="{A2611D8A-A5C3-4424-A244-6592FFD0554A}"/>
    <cellStyle name="Currency 3" xfId="9" xr:uid="{043FF233-AB08-4789-9270-021FB42AA6FF}"/>
    <cellStyle name="Heading 4" xfId="3" builtinId="19"/>
    <cellStyle name="Hyperlink" xfId="11" builtinId="8"/>
    <cellStyle name="Normal" xfId="0" builtinId="0"/>
    <cellStyle name="Normal 2" xfId="13" xr:uid="{0CF7D902-88BB-4459-A36A-C995339B6F9A}"/>
    <cellStyle name="Normal 4" xfId="12" xr:uid="{EBBD4D16-C19F-4C05-8F60-338A0A764C2E}"/>
    <cellStyle name="Title" xfId="2" builtinId="15"/>
    <cellStyle name="Title 2" xfId="6" xr:uid="{343A2191-9442-41D9-A143-F0A958746EEC}"/>
  </cellStyles>
  <dxfs count="74">
    <dxf>
      <font>
        <color rgb="FFFF0000"/>
      </font>
    </dxf>
    <dxf>
      <font>
        <b/>
        <i val="0"/>
        <strike val="0"/>
        <condense val="0"/>
        <extend val="0"/>
        <outline val="0"/>
        <shadow val="0"/>
        <u val="none"/>
        <vertAlign val="baseline"/>
        <sz val="11"/>
        <color theme="1"/>
        <name val="Calibri"/>
        <family val="2"/>
        <scheme val="minor"/>
      </font>
      <fill>
        <patternFill patternType="solid">
          <fgColor indexed="64"/>
          <bgColor theme="0"/>
        </patternFill>
      </fill>
      <border diagonalUp="0" diagonalDown="0" outline="0">
        <left style="thin">
          <color indexed="64"/>
        </left>
        <right style="medium">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style="medium">
          <color indexed="64"/>
        </left>
        <right style="thin">
          <color indexed="64"/>
        </right>
        <top style="thin">
          <color indexed="64"/>
        </top>
        <bottom style="thin">
          <color indexed="64"/>
        </bottom>
      </border>
      <protection locked="1" hidden="0"/>
    </dxf>
    <dxf>
      <numFmt numFmtId="19" formatCode="yyyy/mm/dd"/>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protection locked="1" hidden="0"/>
    </dxf>
    <dxf>
      <numFmt numFmtId="19" formatCode="yyyy/mm/dd"/>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numFmt numFmtId="0" formatCode="General"/>
      <fill>
        <patternFill patternType="solid">
          <fgColor indexed="64"/>
          <bgColor theme="0"/>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0"/>
    </dxf>
    <dxf>
      <font>
        <strike val="0"/>
        <outline val="0"/>
        <shadow val="0"/>
        <u val="none"/>
        <vertAlign val="baseline"/>
        <sz val="11"/>
        <color theme="0"/>
        <name val="Calibri"/>
        <family val="2"/>
        <scheme val="minor"/>
      </font>
      <fill>
        <patternFill>
          <fgColor indexed="64"/>
          <bgColor theme="0"/>
        </patternFill>
      </fill>
      <border>
        <right style="thin">
          <color indexed="64"/>
        </right>
      </border>
      <protection locked="1" hidden="0"/>
    </dxf>
    <dxf>
      <border outline="0">
        <right style="thin">
          <color rgb="FF000000"/>
        </right>
      </border>
    </dxf>
    <dxf>
      <protection locked="1" hidden="0"/>
    </dxf>
    <dxf>
      <protection locked="1" hidden="0"/>
    </dxf>
    <dxf>
      <fill>
        <patternFill patternType="solid">
          <fgColor indexed="64"/>
          <bgColor theme="0"/>
        </patternFill>
      </fill>
      <protection locked="1" hidden="0"/>
    </dxf>
    <dxf>
      <fill>
        <patternFill patternType="solid">
          <fgColor indexed="64"/>
          <bgColor theme="0"/>
        </patternFill>
      </fill>
      <protection locked="1" hidden="0"/>
    </dxf>
    <dxf>
      <font>
        <b/>
        <i val="0"/>
        <strike val="0"/>
        <condense val="0"/>
        <extend val="0"/>
        <outline val="0"/>
        <shadow val="0"/>
        <u val="none"/>
        <vertAlign val="baseline"/>
        <sz val="11"/>
        <color theme="1"/>
        <name val="Calibri"/>
        <family val="2"/>
        <scheme val="minor"/>
      </font>
      <numFmt numFmtId="166" formatCode="_-* #,##0_-;\-* #,##0_-;_-* &quot;-&quot;??_-;_-@_-"/>
      <fill>
        <patternFill patternType="solid">
          <fgColor indexed="64"/>
          <bgColor theme="0"/>
        </patternFill>
      </fill>
      <border diagonalUp="0" diagonalDown="0" outline="0">
        <left style="thin">
          <color indexed="64"/>
        </left>
        <right style="medium">
          <color indexed="64"/>
        </right>
        <top style="thin">
          <color indexed="64"/>
        </top>
        <bottom style="thin">
          <color indexed="64"/>
        </bottom>
      </border>
      <protection locked="1" hidden="0"/>
    </dxf>
    <dxf>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1"/>
        <color theme="0"/>
        <name val="Calibri"/>
        <family val="2"/>
        <scheme val="minor"/>
      </font>
      <fill>
        <patternFill>
          <fgColor indexed="64"/>
          <bgColor theme="0"/>
        </patternFill>
      </fill>
      <border>
        <right style="medium">
          <color indexed="64"/>
        </right>
      </border>
      <protection locked="1" hidden="0"/>
    </dxf>
    <dxf>
      <border outline="0">
        <right style="thin">
          <color rgb="FF000000"/>
        </right>
      </border>
    </dxf>
    <dxf>
      <protection locked="1" hidden="0"/>
    </dxf>
    <dxf>
      <protection locked="1" hidden="0"/>
    </dxf>
    <dxf>
      <numFmt numFmtId="164" formatCode="[$-F800]dddd\,\ mmmm\ dd\,\ yyyy"/>
      <fill>
        <patternFill patternType="solid">
          <fgColor indexed="64"/>
          <bgColor theme="9" tint="0.59999389629810485"/>
        </patternFill>
      </fill>
      <alignment horizontal="left" vertical="center" textRotation="0" wrapText="0" indent="0" justifyLastLine="0" shrinkToFit="0" readingOrder="0"/>
      <border diagonalUp="0" diagonalDown="0">
        <left style="medium">
          <color indexed="64"/>
        </left>
        <right style="medium">
          <color indexed="64"/>
        </right>
        <top style="thin">
          <color indexed="64"/>
        </top>
        <bottom style="thin">
          <color indexed="64"/>
        </bottom>
      </border>
      <protection locked="0" hidden="0"/>
    </dxf>
    <dxf>
      <numFmt numFmtId="2" formatCode="0.00"/>
      <fill>
        <patternFill patternType="solid">
          <fgColor indexed="64"/>
          <bgColor theme="9" tint="0.59999389629810485"/>
        </patternFill>
      </fill>
      <alignment horizontal="left" vertical="center" textRotation="0" wrapText="0" indent="0" justifyLastLine="0" shrinkToFit="0" readingOrder="0"/>
      <border diagonalUp="0" diagonalDown="0">
        <left style="medium">
          <color indexed="64"/>
        </left>
        <right style="medium">
          <color indexed="64"/>
        </right>
        <top style="thin">
          <color indexed="64"/>
        </top>
        <bottom style="thin">
          <color indexed="64"/>
        </bottom>
      </border>
      <protection locked="0" hidden="0"/>
    </dxf>
    <dxf>
      <numFmt numFmtId="0" formatCode="General"/>
      <fill>
        <patternFill patternType="solid">
          <fgColor indexed="64"/>
          <bgColor theme="9" tint="0.59999389629810485"/>
        </patternFill>
      </fill>
      <alignment horizontal="left" vertical="center" textRotation="0" wrapText="0" indent="0" justifyLastLine="0" shrinkToFit="0" readingOrder="0"/>
      <border diagonalUp="0" diagonalDown="0">
        <left style="medium">
          <color indexed="64"/>
        </left>
        <right style="medium">
          <color indexed="64"/>
        </right>
        <top style="thin">
          <color indexed="64"/>
        </top>
        <bottom style="thin">
          <color indexed="64"/>
        </bottom>
      </border>
      <protection locked="0" hidden="0"/>
    </dxf>
    <dxf>
      <font>
        <strike val="0"/>
        <outline val="0"/>
        <shadow val="0"/>
        <u val="none"/>
        <vertAlign val="baseline"/>
        <sz val="11"/>
        <color theme="0"/>
        <name val="Calibri"/>
        <family val="2"/>
        <scheme val="minor"/>
      </font>
      <fill>
        <patternFill>
          <fgColor indexed="64"/>
          <bgColor theme="0"/>
        </patternFill>
      </fill>
      <border>
        <right style="thin">
          <color indexed="64"/>
        </right>
      </border>
      <protection locked="1" hidden="0"/>
    </dxf>
    <dxf>
      <border outline="0">
        <right style="thin">
          <color rgb="FF000000"/>
        </right>
      </border>
    </dxf>
    <dxf>
      <protection locked="1" hidden="0"/>
    </dxf>
    <dxf>
      <protection locked="1" hidden="0"/>
    </dxf>
    <dxf>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numFmt numFmtId="165" formatCode="&quot;$&quot;#,##0.00"/>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numFmt numFmtId="14" formatCode="0.00%"/>
      <fill>
        <patternFill patternType="solid">
          <fgColor indexed="64"/>
          <bgColor theme="5" tint="0.59999389629810485"/>
        </patternFill>
      </fill>
      <border diagonalUp="0" diagonalDown="0">
        <left style="thin">
          <color indexed="64"/>
        </left>
        <right style="thin">
          <color indexed="64"/>
        </right>
        <top style="thin">
          <color indexed="64"/>
        </top>
        <bottom style="thin">
          <color indexed="64"/>
        </bottom>
        <vertical/>
        <horizontal/>
      </border>
    </dxf>
    <dxf>
      <numFmt numFmtId="165" formatCode="&quot;$&quot;#,##0.00"/>
      <fill>
        <patternFill patternType="solid">
          <fgColor indexed="64"/>
          <bgColor theme="9" tint="0.59999389629810485"/>
        </patternFill>
      </fill>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numFmt numFmtId="165" formatCode="&quot;$&quot;#,##0.00"/>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numFmt numFmtId="165" formatCode="&quot;$&quot;#,##0.00"/>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numFmt numFmtId="165" formatCode="&quot;$&quot;#,##0.00"/>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numFmt numFmtId="165" formatCode="&quot;$&quot;#,##0.00"/>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numFmt numFmtId="165" formatCode="&quot;$&quot;#,##0.00"/>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numFmt numFmtId="165" formatCode="&quot;$&quot;#,##0.00"/>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numFmt numFmtId="2" formatCode="0.00"/>
      <fill>
        <patternFill patternType="solid">
          <fgColor indexed="64"/>
          <bgColor theme="9" tint="0.59999389629810485"/>
        </patternFill>
      </fill>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fill>
        <patternFill patternType="solid">
          <fgColor indexed="64"/>
          <bgColor theme="9" tint="0.59999389629810485"/>
        </patternFill>
      </fill>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fill>
        <patternFill patternType="solid">
          <fgColor indexed="64"/>
          <bgColor theme="9" tint="0.59999389629810485"/>
        </patternFill>
      </fill>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fill>
        <patternFill patternType="solid">
          <fgColor indexed="64"/>
          <bgColor theme="9" tint="0.59999389629810485"/>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9" tint="0.59999389629810485"/>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9" tint="0.59999389629810485"/>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9" tint="0.59999389629810485"/>
        </patternFill>
      </fill>
      <border diagonalUp="0" diagonalDown="0">
        <left/>
        <right style="thin">
          <color indexed="64"/>
        </right>
        <top style="thin">
          <color indexed="64"/>
        </top>
        <bottom style="thin">
          <color indexed="64"/>
        </bottom>
        <vertical/>
        <horizontal/>
      </border>
      <protection locked="0" hidden="0"/>
    </dxf>
    <dxf>
      <border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center" vertical="bottom" textRotation="0" wrapText="1" indent="0" justifyLastLine="0" shrinkToFit="0" readingOrder="0"/>
    </dxf>
    <dxf>
      <font>
        <b/>
        <i val="0"/>
        <strike val="0"/>
        <condense val="0"/>
        <extend val="0"/>
        <outline val="0"/>
        <shadow val="0"/>
        <u val="none"/>
        <vertAlign val="baseline"/>
        <sz val="11"/>
        <color theme="1"/>
        <name val="Calibri"/>
        <family val="2"/>
        <scheme val="minor"/>
      </font>
      <numFmt numFmtId="165" formatCode="&quot;$&quot;#,##0.00"/>
      <fill>
        <patternFill patternType="solid">
          <fgColor indexed="64"/>
          <bgColor theme="0"/>
        </patternFill>
      </fill>
      <border diagonalUp="0" diagonalDown="0">
        <left style="thin">
          <color indexed="64"/>
        </left>
        <right style="thin">
          <color indexed="64"/>
        </right>
        <top style="thin">
          <color indexed="64"/>
        </top>
        <bottom style="thin">
          <color indexed="64"/>
        </bottom>
        <vertical/>
      </border>
      <protection locked="1" hidden="0"/>
    </dxf>
    <dxf>
      <font>
        <b/>
        <i val="0"/>
        <strike val="0"/>
        <condense val="0"/>
        <extend val="0"/>
        <outline val="0"/>
        <shadow val="0"/>
        <u val="none"/>
        <vertAlign val="baseline"/>
        <sz val="11"/>
        <color theme="1"/>
        <name val="Calibri"/>
        <family val="2"/>
        <scheme val="minor"/>
      </font>
      <numFmt numFmtId="165" formatCode="&quot;$&quot;#,##0.00"/>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0" hidden="0"/>
    </dxf>
    <dxf>
      <numFmt numFmtId="0" formatCode="General"/>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theme="9" tint="0.59999389629810485"/>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numFmt numFmtId="165" formatCode="&quot;$&quot;#,##0.00"/>
      <fill>
        <patternFill patternType="solid">
          <fgColor indexed="64"/>
          <bgColor theme="9" tint="0.59999389629810485"/>
        </patternFill>
      </fill>
      <border diagonalUp="0" diagonalDown="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1"/>
        <color theme="1"/>
        <name val="Calibri"/>
        <family val="2"/>
        <scheme val="minor"/>
      </font>
      <numFmt numFmtId="165" formatCode="&quot;$&quot;#,##0.00"/>
      <fill>
        <patternFill patternType="solid">
          <fgColor indexed="64"/>
          <bgColor theme="9" tint="0.59999389629810485"/>
        </patternFill>
      </fill>
      <border diagonalUp="0" diagonalDown="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1"/>
        <color theme="1"/>
        <name val="Calibri"/>
        <family val="2"/>
        <scheme val="minor"/>
      </font>
      <numFmt numFmtId="165" formatCode="&quot;$&quot;#,##0.00"/>
      <fill>
        <patternFill patternType="solid">
          <fgColor indexed="64"/>
          <bgColor theme="9" tint="0.59999389629810485"/>
        </patternFill>
      </fill>
      <border diagonalUp="0" diagonalDown="0">
        <left style="medium">
          <color indexed="64"/>
        </left>
        <right style="thin">
          <color indexed="64"/>
        </right>
        <top/>
        <bottom style="thin">
          <color indexed="64"/>
        </bottom>
      </border>
      <protection locked="0" hidden="0"/>
    </dxf>
    <dxf>
      <font>
        <b val="0"/>
        <i val="0"/>
        <strike val="0"/>
        <condense val="0"/>
        <extend val="0"/>
        <outline val="0"/>
        <shadow val="0"/>
        <u val="none"/>
        <vertAlign val="baseline"/>
        <sz val="11"/>
        <color theme="1"/>
        <name val="Calibri"/>
        <family val="2"/>
        <scheme val="minor"/>
      </font>
      <numFmt numFmtId="165" formatCode="&quot;$&quot;#,##0.00"/>
      <fill>
        <patternFill patternType="solid">
          <fgColor indexed="64"/>
          <bgColor theme="0"/>
        </patternFill>
      </fill>
      <border diagonalUp="0" diagonalDown="0">
        <left style="medium">
          <color indexed="64"/>
        </left>
        <right/>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11" formatCode="&quot;$&quot;#,##0.00;\-&quot;$&quot;#,##0.00"/>
      <fill>
        <patternFill patternType="solid">
          <fgColor indexed="64"/>
          <bgColor theme="9" tint="0.59999389629810485"/>
        </patternFill>
      </fill>
      <border diagonalUp="0" diagonalDown="0">
        <left style="medium">
          <color indexed="64"/>
        </left>
        <right style="medium">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fill>
        <patternFill patternType="solid">
          <fgColor indexed="64"/>
          <bgColor theme="9" tint="0.59999389629810485"/>
        </patternFill>
      </fill>
      <alignment horizontal="left" vertical="center" textRotation="0" wrapText="0" indent="0" justifyLastLine="0" shrinkToFit="0" readingOrder="0"/>
      <border diagonalUp="0" diagonalDown="0">
        <left style="medium">
          <color indexed="64"/>
        </left>
        <right style="thin">
          <color indexed="64"/>
        </right>
        <top style="thin">
          <color indexed="64"/>
        </top>
        <bottom style="thin">
          <color indexed="64"/>
        </bottom>
      </border>
      <protection locked="0" hidden="0"/>
    </dxf>
    <dxf>
      <font>
        <strike val="0"/>
        <outline val="0"/>
        <shadow val="0"/>
        <u val="none"/>
        <vertAlign val="baseline"/>
        <sz val="11"/>
        <color theme="0"/>
        <name val="Calibri"/>
        <family val="2"/>
        <scheme val="minor"/>
      </font>
      <fill>
        <patternFill>
          <fgColor indexed="64"/>
          <bgColor theme="0"/>
        </patternFill>
      </fill>
      <border>
        <right style="thin">
          <color indexed="64"/>
        </right>
      </border>
      <protection locked="1" hidden="0"/>
    </dxf>
    <dxf>
      <border outline="0">
        <right style="thin">
          <color rgb="FF000000"/>
        </right>
      </border>
    </dxf>
    <dxf>
      <protection locked="1" hidden="0"/>
    </dxf>
    <dxf>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9.png"/></Relationships>
</file>

<file path=xl/drawings/_rels/drawing3.xml.rels><?xml version="1.0" encoding="UTF-8" standalone="yes"?>
<Relationships xmlns="http://schemas.openxmlformats.org/package/2006/relationships"><Relationship Id="rId1" Type="http://schemas.openxmlformats.org/officeDocument/2006/relationships/image" Target="../media/image10.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164</xdr:row>
      <xdr:rowOff>115869</xdr:rowOff>
    </xdr:from>
    <xdr:to>
      <xdr:col>3</xdr:col>
      <xdr:colOff>887356</xdr:colOff>
      <xdr:row>182</xdr:row>
      <xdr:rowOff>131753</xdr:rowOff>
    </xdr:to>
    <xdr:pic>
      <xdr:nvPicPr>
        <xdr:cNvPr id="6" name="Picture 5">
          <a:extLst>
            <a:ext uri="{FF2B5EF4-FFF2-40B4-BE49-F238E27FC236}">
              <a16:creationId xmlns:a16="http://schemas.microsoft.com/office/drawing/2014/main" id="{1AF6E17B-7C5D-A079-12EE-F79E5E98166A}"/>
            </a:ext>
          </a:extLst>
        </xdr:cNvPr>
        <xdr:cNvPicPr>
          <a:picLocks noChangeAspect="1"/>
        </xdr:cNvPicPr>
      </xdr:nvPicPr>
      <xdr:blipFill>
        <a:blip xmlns:r="http://schemas.openxmlformats.org/officeDocument/2006/relationships" r:embed="rId1"/>
        <a:stretch>
          <a:fillRect/>
        </a:stretch>
      </xdr:blipFill>
      <xdr:spPr>
        <a:xfrm>
          <a:off x="0" y="31985398"/>
          <a:ext cx="7980680" cy="3239368"/>
        </a:xfrm>
        <a:prstGeom prst="rect">
          <a:avLst/>
        </a:prstGeom>
      </xdr:spPr>
    </xdr:pic>
    <xdr:clientData/>
  </xdr:twoCellAnchor>
  <xdr:twoCellAnchor editAs="oneCell">
    <xdr:from>
      <xdr:col>0</xdr:col>
      <xdr:colOff>0</xdr:colOff>
      <xdr:row>122</xdr:row>
      <xdr:rowOff>28127</xdr:rowOff>
    </xdr:from>
    <xdr:to>
      <xdr:col>3</xdr:col>
      <xdr:colOff>874909</xdr:colOff>
      <xdr:row>164</xdr:row>
      <xdr:rowOff>123264</xdr:rowOff>
    </xdr:to>
    <xdr:pic>
      <xdr:nvPicPr>
        <xdr:cNvPr id="12" name="Picture 11">
          <a:extLst>
            <a:ext uri="{FF2B5EF4-FFF2-40B4-BE49-F238E27FC236}">
              <a16:creationId xmlns:a16="http://schemas.microsoft.com/office/drawing/2014/main" id="{EA8C717E-5722-5C16-B4D4-AAD5C817AF5A}"/>
            </a:ext>
          </a:extLst>
        </xdr:cNvPr>
        <xdr:cNvPicPr>
          <a:picLocks noChangeAspect="1"/>
        </xdr:cNvPicPr>
      </xdr:nvPicPr>
      <xdr:blipFill>
        <a:blip xmlns:r="http://schemas.openxmlformats.org/officeDocument/2006/relationships" r:embed="rId2"/>
        <a:stretch>
          <a:fillRect/>
        </a:stretch>
      </xdr:blipFill>
      <xdr:spPr>
        <a:xfrm>
          <a:off x="0" y="24322480"/>
          <a:ext cx="7972043" cy="7670314"/>
        </a:xfrm>
        <a:prstGeom prst="rect">
          <a:avLst/>
        </a:prstGeom>
      </xdr:spPr>
    </xdr:pic>
    <xdr:clientData/>
  </xdr:twoCellAnchor>
  <xdr:twoCellAnchor editAs="oneCell">
    <xdr:from>
      <xdr:col>0</xdr:col>
      <xdr:colOff>89647</xdr:colOff>
      <xdr:row>22</xdr:row>
      <xdr:rowOff>91549</xdr:rowOff>
    </xdr:from>
    <xdr:to>
      <xdr:col>3</xdr:col>
      <xdr:colOff>556707</xdr:colOff>
      <xdr:row>57</xdr:row>
      <xdr:rowOff>157510</xdr:rowOff>
    </xdr:to>
    <xdr:pic>
      <xdr:nvPicPr>
        <xdr:cNvPr id="16" name="Picture 15">
          <a:extLst>
            <a:ext uri="{FF2B5EF4-FFF2-40B4-BE49-F238E27FC236}">
              <a16:creationId xmlns:a16="http://schemas.microsoft.com/office/drawing/2014/main" id="{5CBBB2F0-9CC0-619B-203F-04B6DF671779}"/>
            </a:ext>
          </a:extLst>
        </xdr:cNvPr>
        <xdr:cNvPicPr>
          <a:picLocks noChangeAspect="1"/>
        </xdr:cNvPicPr>
      </xdr:nvPicPr>
      <xdr:blipFill>
        <a:blip xmlns:r="http://schemas.openxmlformats.org/officeDocument/2006/relationships" r:embed="rId3"/>
        <a:stretch>
          <a:fillRect/>
        </a:stretch>
      </xdr:blipFill>
      <xdr:spPr>
        <a:xfrm>
          <a:off x="89647" y="6400461"/>
          <a:ext cx="7560384" cy="6341255"/>
        </a:xfrm>
        <a:prstGeom prst="rect">
          <a:avLst/>
        </a:prstGeom>
      </xdr:spPr>
    </xdr:pic>
    <xdr:clientData/>
  </xdr:twoCellAnchor>
  <xdr:twoCellAnchor editAs="oneCell">
    <xdr:from>
      <xdr:col>0</xdr:col>
      <xdr:colOff>0</xdr:colOff>
      <xdr:row>182</xdr:row>
      <xdr:rowOff>149486</xdr:rowOff>
    </xdr:from>
    <xdr:to>
      <xdr:col>3</xdr:col>
      <xdr:colOff>819353</xdr:colOff>
      <xdr:row>208</xdr:row>
      <xdr:rowOff>91342</xdr:rowOff>
    </xdr:to>
    <xdr:pic>
      <xdr:nvPicPr>
        <xdr:cNvPr id="17" name="Picture 16">
          <a:extLst>
            <a:ext uri="{FF2B5EF4-FFF2-40B4-BE49-F238E27FC236}">
              <a16:creationId xmlns:a16="http://schemas.microsoft.com/office/drawing/2014/main" id="{9B5B9C55-C896-91C2-A254-A63517906B03}"/>
            </a:ext>
          </a:extLst>
        </xdr:cNvPr>
        <xdr:cNvPicPr>
          <a:picLocks noChangeAspect="1"/>
        </xdr:cNvPicPr>
      </xdr:nvPicPr>
      <xdr:blipFill>
        <a:blip xmlns:r="http://schemas.openxmlformats.org/officeDocument/2006/relationships" r:embed="rId4"/>
        <a:stretch>
          <a:fillRect/>
        </a:stretch>
      </xdr:blipFill>
      <xdr:spPr>
        <a:xfrm>
          <a:off x="0" y="35235104"/>
          <a:ext cx="7912677" cy="4603503"/>
        </a:xfrm>
        <a:prstGeom prst="rect">
          <a:avLst/>
        </a:prstGeom>
      </xdr:spPr>
    </xdr:pic>
    <xdr:clientData/>
  </xdr:twoCellAnchor>
  <xdr:twoCellAnchor editAs="oneCell">
    <xdr:from>
      <xdr:col>0</xdr:col>
      <xdr:colOff>100853</xdr:colOff>
      <xdr:row>57</xdr:row>
      <xdr:rowOff>155201</xdr:rowOff>
    </xdr:from>
    <xdr:to>
      <xdr:col>3</xdr:col>
      <xdr:colOff>537882</xdr:colOff>
      <xdr:row>75</xdr:row>
      <xdr:rowOff>71314</xdr:rowOff>
    </xdr:to>
    <xdr:pic>
      <xdr:nvPicPr>
        <xdr:cNvPr id="2" name="Picture 1">
          <a:extLst>
            <a:ext uri="{FF2B5EF4-FFF2-40B4-BE49-F238E27FC236}">
              <a16:creationId xmlns:a16="http://schemas.microsoft.com/office/drawing/2014/main" id="{B8B7659C-25BD-2225-F97D-B03DAD9B5072}"/>
            </a:ext>
          </a:extLst>
        </xdr:cNvPr>
        <xdr:cNvPicPr>
          <a:picLocks noChangeAspect="1"/>
        </xdr:cNvPicPr>
      </xdr:nvPicPr>
      <xdr:blipFill>
        <a:blip xmlns:r="http://schemas.openxmlformats.org/officeDocument/2006/relationships" r:embed="rId5"/>
        <a:stretch>
          <a:fillRect/>
        </a:stretch>
      </xdr:blipFill>
      <xdr:spPr>
        <a:xfrm>
          <a:off x="100853" y="12739407"/>
          <a:ext cx="7530353" cy="3143407"/>
        </a:xfrm>
        <a:prstGeom prst="rect">
          <a:avLst/>
        </a:prstGeom>
      </xdr:spPr>
    </xdr:pic>
    <xdr:clientData/>
  </xdr:twoCellAnchor>
  <xdr:twoCellAnchor editAs="oneCell">
    <xdr:from>
      <xdr:col>0</xdr:col>
      <xdr:colOff>127075</xdr:colOff>
      <xdr:row>75</xdr:row>
      <xdr:rowOff>24315</xdr:rowOff>
    </xdr:from>
    <xdr:to>
      <xdr:col>3</xdr:col>
      <xdr:colOff>772715</xdr:colOff>
      <xdr:row>109</xdr:row>
      <xdr:rowOff>34701</xdr:rowOff>
    </xdr:to>
    <xdr:pic>
      <xdr:nvPicPr>
        <xdr:cNvPr id="8" name="Picture 7">
          <a:extLst>
            <a:ext uri="{FF2B5EF4-FFF2-40B4-BE49-F238E27FC236}">
              <a16:creationId xmlns:a16="http://schemas.microsoft.com/office/drawing/2014/main" id="{8C0D3461-509B-8B6F-5B01-AFA3F971D21B}"/>
            </a:ext>
          </a:extLst>
        </xdr:cNvPr>
        <xdr:cNvPicPr>
          <a:picLocks noChangeAspect="1"/>
        </xdr:cNvPicPr>
      </xdr:nvPicPr>
      <xdr:blipFill>
        <a:blip xmlns:r="http://schemas.openxmlformats.org/officeDocument/2006/relationships" r:embed="rId6"/>
        <a:stretch>
          <a:fillRect/>
        </a:stretch>
      </xdr:blipFill>
      <xdr:spPr>
        <a:xfrm>
          <a:off x="127075" y="15835815"/>
          <a:ext cx="7738964" cy="6151210"/>
        </a:xfrm>
        <a:prstGeom prst="rect">
          <a:avLst/>
        </a:prstGeom>
      </xdr:spPr>
    </xdr:pic>
    <xdr:clientData/>
  </xdr:twoCellAnchor>
  <xdr:twoCellAnchor editAs="oneCell">
    <xdr:from>
      <xdr:col>0</xdr:col>
      <xdr:colOff>44824</xdr:colOff>
      <xdr:row>109</xdr:row>
      <xdr:rowOff>64249</xdr:rowOff>
    </xdr:from>
    <xdr:to>
      <xdr:col>3</xdr:col>
      <xdr:colOff>960309</xdr:colOff>
      <xdr:row>121</xdr:row>
      <xdr:rowOff>63425</xdr:rowOff>
    </xdr:to>
    <xdr:pic>
      <xdr:nvPicPr>
        <xdr:cNvPr id="9" name="Picture 8">
          <a:extLst>
            <a:ext uri="{FF2B5EF4-FFF2-40B4-BE49-F238E27FC236}">
              <a16:creationId xmlns:a16="http://schemas.microsoft.com/office/drawing/2014/main" id="{59A5BD25-4557-E464-EFB6-88F85C5D487E}"/>
            </a:ext>
          </a:extLst>
        </xdr:cNvPr>
        <xdr:cNvPicPr>
          <a:picLocks noChangeAspect="1"/>
        </xdr:cNvPicPr>
      </xdr:nvPicPr>
      <xdr:blipFill>
        <a:blip xmlns:r="http://schemas.openxmlformats.org/officeDocument/2006/relationships" r:embed="rId7"/>
        <a:stretch>
          <a:fillRect/>
        </a:stretch>
      </xdr:blipFill>
      <xdr:spPr>
        <a:xfrm>
          <a:off x="44824" y="22016573"/>
          <a:ext cx="8008809" cy="21507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26</xdr:row>
      <xdr:rowOff>48066</xdr:rowOff>
    </xdr:from>
    <xdr:to>
      <xdr:col>0</xdr:col>
      <xdr:colOff>4611936</xdr:colOff>
      <xdr:row>33</xdr:row>
      <xdr:rowOff>141849</xdr:rowOff>
    </xdr:to>
    <xdr:pic>
      <xdr:nvPicPr>
        <xdr:cNvPr id="2" name="Picture 1">
          <a:extLst>
            <a:ext uri="{FF2B5EF4-FFF2-40B4-BE49-F238E27FC236}">
              <a16:creationId xmlns:a16="http://schemas.microsoft.com/office/drawing/2014/main" id="{73C3362C-6820-F3AF-60A9-5D64B7D23EC9}"/>
            </a:ext>
          </a:extLst>
        </xdr:cNvPr>
        <xdr:cNvPicPr>
          <a:picLocks noChangeAspect="1"/>
        </xdr:cNvPicPr>
      </xdr:nvPicPr>
      <xdr:blipFill>
        <a:blip xmlns:r="http://schemas.openxmlformats.org/officeDocument/2006/relationships" r:embed="rId1"/>
        <a:stretch>
          <a:fillRect/>
        </a:stretch>
      </xdr:blipFill>
      <xdr:spPr>
        <a:xfrm>
          <a:off x="0" y="5972616"/>
          <a:ext cx="4611936" cy="13606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18</xdr:row>
      <xdr:rowOff>37636</xdr:rowOff>
    </xdr:from>
    <xdr:to>
      <xdr:col>5</xdr:col>
      <xdr:colOff>561104</xdr:colOff>
      <xdr:row>33</xdr:row>
      <xdr:rowOff>19051</xdr:rowOff>
    </xdr:to>
    <xdr:pic>
      <xdr:nvPicPr>
        <xdr:cNvPr id="3" name="Picture 2">
          <a:extLst>
            <a:ext uri="{FF2B5EF4-FFF2-40B4-BE49-F238E27FC236}">
              <a16:creationId xmlns:a16="http://schemas.microsoft.com/office/drawing/2014/main" id="{AF5CDFDE-17C1-F653-5E99-EA392794DF83}"/>
            </a:ext>
          </a:extLst>
        </xdr:cNvPr>
        <xdr:cNvPicPr>
          <a:picLocks noChangeAspect="1"/>
        </xdr:cNvPicPr>
      </xdr:nvPicPr>
      <xdr:blipFill>
        <a:blip xmlns:r="http://schemas.openxmlformats.org/officeDocument/2006/relationships" r:embed="rId1"/>
        <a:stretch>
          <a:fillRect/>
        </a:stretch>
      </xdr:blipFill>
      <xdr:spPr>
        <a:xfrm>
          <a:off x="0" y="6305086"/>
          <a:ext cx="6125609" cy="26960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file:///\\SAFE3\Human%20Services\Service%20System%20Management\Early%20Learning%20Service%20System\ELS%20Program%20Administration\Capacity%20Building%20and%20Resource%20Centres\2019\CDRCP%20Capacity%20Building\Quarterly%20Reporting\Q1\For%20Harnoor.xlsm?9B132C4E" TargetMode="External"/><Relationship Id="rId1" Type="http://schemas.openxmlformats.org/officeDocument/2006/relationships/externalLinkPath" Target="file:///\\9B132C4E\For%20Harnoor.xlsm"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SAFE3\Human%20Services\Service%20System%20Management\Early%20Learning%20Service%20System\ELS%20Program%20Administration\2018%20Funding\EarlyON\Triannual%20Reporting\3.Reports%20FROM%20providers\T3\T3%20%20BridgeWay%20with%20SFA-POSA%20comments.xlsm?8AED443D" TargetMode="External"/><Relationship Id="rId1" Type="http://schemas.openxmlformats.org/officeDocument/2006/relationships/externalLinkPath" Target="file:///\\8AED443D\T3%20%20BridgeWay%20with%20SFA-POSA%20comment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Instructions"/>
      <sheetName val="Q1 Report"/>
      <sheetName val="Q2 Report"/>
      <sheetName val="Q3 Report"/>
      <sheetName val="Q4 Report"/>
      <sheetName val="Reporting Dates &amp; Deadlines"/>
      <sheetName val="Projections vs. Actuals"/>
      <sheetName val="Var report -FTD Aug2019"/>
    </sheetNames>
    <sheetDataSet>
      <sheetData sheetId="0"/>
      <sheetData sheetId="1"/>
      <sheetData sheetId="2">
        <row r="15">
          <cell r="E15"/>
        </row>
      </sheetData>
      <sheetData sheetId="3">
        <row r="15">
          <cell r="E15"/>
        </row>
      </sheetData>
      <sheetData sheetId="4">
        <row r="15">
          <cell r="E15"/>
        </row>
      </sheetData>
      <sheetData sheetId="5">
        <row r="15">
          <cell r="E15"/>
        </row>
      </sheetData>
      <sheetData sheetId="6">
        <row r="1">
          <cell r="A1" t="str">
            <v>Q1</v>
          </cell>
        </row>
        <row r="2">
          <cell r="A2" t="str">
            <v>Q2</v>
          </cell>
        </row>
        <row r="3">
          <cell r="A3" t="str">
            <v>Q3</v>
          </cell>
        </row>
        <row r="4">
          <cell r="A4" t="str">
            <v>Q4</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Instructions"/>
      <sheetName val="T3 Jul-Sep"/>
      <sheetName val=" Eligible Expenses Description"/>
      <sheetName val="Service Level Data Dictionary"/>
      <sheetName val="Reporting Dates &amp; Deadlines"/>
    </sheetNames>
    <sheetDataSet>
      <sheetData sheetId="0"/>
      <sheetData sheetId="1"/>
      <sheetData sheetId="2"/>
      <sheetData sheetId="3"/>
      <sheetData sheetId="4"/>
      <sheetData sheetId="5">
        <row r="1">
          <cell r="A1" t="str">
            <v>T1</v>
          </cell>
        </row>
        <row r="2">
          <cell r="A2" t="str">
            <v>T2</v>
          </cell>
        </row>
        <row r="3">
          <cell r="A3" t="str">
            <v>T3 Jul-Sep</v>
          </cell>
        </row>
        <row r="4">
          <cell r="A4" t="str">
            <v>T3 Oct-Dec</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D320A38-3DCA-4F67-8BBA-98C8BC81565D}" name="Table6358" displayName="Table6358" ref="A10:R17" totalsRowShown="0" headerRowDxfId="73" dataDxfId="72" tableBorderDxfId="71">
  <tableColumns count="18">
    <tableColumn id="1" xr3:uid="{692222C4-54CB-49F8-AB79-17C5E1C4AC5D}" name="Column1" dataDxfId="70"/>
    <tableColumn id="2" xr3:uid="{7E83A4B6-9C75-4EA0-BF49-057B3B34C914}" name="Column2" dataDxfId="69"/>
    <tableColumn id="3" xr3:uid="{9D083CD0-C023-490E-A1E3-9FD5D3930B85}" name="Column7" dataDxfId="68" dataCellStyle="Currency"/>
    <tableColumn id="15" xr3:uid="{1F5024C4-C9EA-4D46-B405-9865BF89B98A}" name="Column8" dataDxfId="67" dataCellStyle="Currency">
      <calculatedColumnFormula>Table6358[[#This Row],[Column7]]*0.5275</calculatedColumnFormula>
    </tableColumn>
    <tableColumn id="22" xr3:uid="{AB8459A2-83FB-4358-A2DE-149C3E001A63}" name="Column84" dataDxfId="66" dataCellStyle="Currency"/>
    <tableColumn id="20" xr3:uid="{AFD32ABA-EBB1-403C-A4E5-1F7097A03F87}" name="Column83" dataDxfId="65" dataCellStyle="Currency"/>
    <tableColumn id="19" xr3:uid="{7EE18AD1-E241-4987-BD36-18C2B9248B57}" name="Column82" dataDxfId="64" dataCellStyle="Currency"/>
    <tableColumn id="4" xr3:uid="{58180988-1805-42D9-9AFF-66F944EAC962}" name="Column9" dataDxfId="63"/>
    <tableColumn id="5" xr3:uid="{137919AB-8B40-4E7B-8A70-61E66A3E7A5B}" name="Column10" dataDxfId="62"/>
    <tableColumn id="9" xr3:uid="{599D6CE2-9B95-4EE9-9C04-E65ECA508BA3}" name="Column11" dataDxfId="61"/>
    <tableColumn id="6" xr3:uid="{661C2F4B-7AD4-432B-AB47-4A9AC5B47573}" name="Column12" dataDxfId="60"/>
    <tableColumn id="7" xr3:uid="{BC24EE40-5204-43E0-B211-D89BA92170FB}" name="Column13" dataDxfId="59"/>
    <tableColumn id="13" xr3:uid="{22E491BD-38F6-4187-B74F-74CB9E32EDF7}" name="Column14" dataDxfId="58"/>
    <tableColumn id="12" xr3:uid="{70138B14-809E-4AEB-ABB0-EDB38C4A15FC}" name="Column15" dataDxfId="57"/>
    <tableColumn id="18" xr3:uid="{2D18E794-8B45-402B-8140-004B7D0BCA80}" name="Column16" dataDxfId="56"/>
    <tableColumn id="11" xr3:uid="{2F1E5AD5-7580-4D2B-9629-10AA35C4B2D9}" name="Column17" dataDxfId="55"/>
    <tableColumn id="8" xr3:uid="{0B43E7F5-D16F-47A8-9CC9-6EFD38EF5DBF}" name="Column18" dataDxfId="54" dataCellStyle="Currency">
      <calculatedColumnFormula>SUM(E11:P11)</calculatedColumnFormula>
    </tableColumn>
    <tableColumn id="14" xr3:uid="{BA9CF778-1CA6-44D0-AD1C-FC09E5F2C8D4}" name="Column182" dataDxfId="53" dataCellStyle="Currency">
      <calculatedColumnFormula>Table6358[[#This Row],[Column8]]*Table6358[[#This Row],[Column18]]</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3789C8A-3854-459B-AE3B-DC2D0188D185}" name="Table3" displayName="Table3" ref="A11:R101" totalsRowShown="0" headerRowDxfId="52" tableBorderDxfId="51">
  <tableColumns count="18">
    <tableColumn id="1" xr3:uid="{88A4F5DE-CC12-4FBE-A594-6B968B564FC0}" name="Staff Initials" dataDxfId="50"/>
    <tableColumn id="2" xr3:uid="{9DAB5485-D846-4057-A475-1F8029E43C8E}" name="**Staff serving CWELCC eligible children (i.e., children under 6 years old) or children not eligible for CWELCC (6 years and older)_x000a_(Select from drop down)" dataDxfId="49"/>
    <tableColumn id="3" xr3:uid="{20751649-AA0B-41E6-992A-2D750B1ECD95}" name="Position Category_x000a_(Select from drop down)" dataDxfId="48"/>
    <tableColumn id="4" xr3:uid="{E7B41EDE-1C65-40F2-857C-5B5E2C6925CD}" name="2021 Base Wage per hour as of December 31, 2021" dataDxfId="47"/>
    <tableColumn id="5" xr3:uid="{F201701B-A30E-46C3-ABBB-CFC4E2E37564}" name="2022 Base Wage per hour as of September 30, 2022" dataDxfId="46"/>
    <tableColumn id="17" xr3:uid="{42739C68-CE37-4C03-AB54-EAA3FBEED2C8}" name="2023 Base Wage per hour as of September 30, 2023" dataDxfId="45"/>
    <tableColumn id="6" xr3:uid="{53F7A664-E7C2-43EE-8837-CDF78C1547DE}" name="Actual program hours worked from Jan to Dec 2024" dataDxfId="44"/>
    <tableColumn id="7" xr3:uid="{F08658B1-36AC-4C84-945F-744E5B378397}" name="MWO Eligibility Rate" dataDxfId="43">
      <calculatedColumnFormula>IF(D12="",0,IF(D12&lt;15,15-D12,0))</calculatedColumnFormula>
    </tableColumn>
    <tableColumn id="8" xr3:uid="{35A7F437-E4D9-44B0-ADFF-C24E68DB0148}" name="MWO Eligiblity Rate" dataDxfId="42">
      <calculatedColumnFormula>IF(E12="",0,IF(E12&lt;15.5,15.5-E12,0))</calculatedColumnFormula>
    </tableColumn>
    <tableColumn id="15" xr3:uid="{6C2BB8F2-53F3-4EAB-8C14-B6C5335432AD}" name="MWO Eligibility Rate2" dataDxfId="41"/>
    <tableColumn id="9" xr3:uid="{AA9AC63C-A5CD-43D9-AB48-BF0A9E80E77E}" name="Total MWO Eligibility " dataDxfId="40">
      <calculatedColumnFormula>H12*G12</calculatedColumnFormula>
    </tableColumn>
    <tableColumn id="10" xr3:uid="{F4216516-95A8-48C5-9BE2-FE1867FC6B4B}" name="Total MWO Eligibility" dataDxfId="39">
      <calculatedColumnFormula>I12*G12</calculatedColumnFormula>
    </tableColumn>
    <tableColumn id="16" xr3:uid="{FB8AD879-7CD9-4B23-9067-8DBE6483B805}" name="Total MWO Eligibility2" dataDxfId="38"/>
    <tableColumn id="18" xr3:uid="{66D2CBE4-60D1-44C3-89B3-D74CF7B64B37}" name="Total MWO" dataDxfId="37">
      <calculatedColumnFormula>Table3[[#This Row],[Total MWO Eligibility ]]+Table3[[#This Row],[Total MWO Eligibility]]+Table3[[#This Row],[Total MWO Eligibility2]]</calculatedColumnFormula>
    </tableColumn>
    <tableColumn id="11" xr3:uid="{C54690C0-8EE8-417A-930B-9FBC37E84590}" name="Mandatory Benefits" dataDxfId="36"/>
    <tableColumn id="12" xr3:uid="{3D40A3A0-5C70-49F9-9440-4C3790B3B254}" name="Mandatory Benefits %" dataDxfId="35">
      <calculatedColumnFormula>IFERROR((O12/(K12+L12)),"")</calculatedColumnFormula>
    </tableColumn>
    <tableColumn id="13" xr3:uid="{133FB7EC-759A-4152-8B38-8E124D52633B}" name="Total MWO + Benefits Calculated" dataDxfId="34">
      <calculatedColumnFormula>K12+L12+O12</calculatedColumnFormula>
    </tableColumn>
    <tableColumn id="14" xr3:uid="{15BCE83B-A4E8-4E0A-A887-9C569693C2E5}" name="WCF will cover the additional benefits cost up to 17.5%. Benefits cost above 17.5% is ineligible for funding as per CWELCC Guideline." dataDxfId="33">
      <calculatedColumnFormula>IF(O12="","",IF(P12&gt;17.5%,"Benefits should not be more than 17.5% ",""))</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08074A3-FC5B-4631-BC68-8EBC1A559D43}" name="Table63447" displayName="Table63447" ref="A9:D20" totalsRowShown="0" headerRowDxfId="32" dataDxfId="31" tableBorderDxfId="30">
  <tableColumns count="4">
    <tableColumn id="1" xr3:uid="{2A9896B7-E20B-4C03-BD8B-DB23CA619EEC}" name="Column1" dataDxfId="29"/>
    <tableColumn id="10" xr3:uid="{3063EF57-4452-4277-BEBC-AF7D857A43D5}" name="Column3" dataDxfId="28"/>
    <tableColumn id="2" xr3:uid="{54296F58-0B07-4B28-A689-21446054EF6D}" name="Column4" dataDxfId="27"/>
    <tableColumn id="14" xr3:uid="{7ED4C304-0E37-4E95-B72E-B4795F20E7F8}" name="Column6" dataDxfId="2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531CD31-723B-45F6-9369-68A04407B521}" name="Table63446" displayName="Table63446" ref="A9:E19" totalsRowShown="0" headerRowDxfId="25" dataDxfId="24" tableBorderDxfId="23">
  <tableColumns count="5">
    <tableColumn id="1" xr3:uid="{4F2F82E5-1502-44A0-8E37-DAA757F975DD}" name="Column1" dataDxfId="22"/>
    <tableColumn id="14" xr3:uid="{35262B8F-BB57-4588-8E78-090F6857D0A4}" name="Column6" dataDxfId="21"/>
    <tableColumn id="8" xr3:uid="{B9E1EF5F-36F1-4891-81BC-4E35964A940F}" name="Column18" dataDxfId="20" dataCellStyle="Comma">
      <calculatedColumnFormula>SUM(#REF!)</calculatedColumnFormula>
    </tableColumn>
    <tableColumn id="2" xr3:uid="{B3CBEFD6-2C3C-40FF-8C37-6868CEB66CD4}" name="Column19" dataDxfId="19">
      <calculatedColumnFormula>SUM(C10)</calculatedColumnFormula>
    </tableColumn>
    <tableColumn id="3" xr3:uid="{611C6B3E-8445-4606-9011-19CE43706583}" name="Column20" dataDxfId="1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09F7326-2ADB-4019-B64A-119E44A2B109}" name="Table6344" displayName="Table6344" ref="A8:N27" totalsRowShown="0" headerRowDxfId="17" dataDxfId="16" tableBorderDxfId="15">
  <tableColumns count="14">
    <tableColumn id="1" xr3:uid="{2A9896B7-E20B-4C03-BD8B-DB23CA619EEC}" name="Column1" dataDxfId="14"/>
    <tableColumn id="10" xr3:uid="{3063EF57-4452-4277-BEBC-AF7D857A43D5}" name="Column3" dataDxfId="13">
      <calculatedColumnFormula>'2 - Base Fees Reduction'!#REF!</calculatedColumnFormula>
    </tableColumn>
    <tableColumn id="16" xr3:uid="{EC34110A-95DB-4247-8BF2-D055922A3CEE}" name="Column4" dataDxfId="12">
      <calculatedColumnFormula>'2 - Base Fees Reduction'!#REF!</calculatedColumnFormula>
    </tableColumn>
    <tableColumn id="17" xr3:uid="{E8652940-642F-4B82-B86B-9582E66778DA}" name="Column5" dataDxfId="11">
      <calculatedColumnFormula>'2 - Base Fees Reduction'!#REF!</calculatedColumnFormula>
    </tableColumn>
    <tableColumn id="4" xr3:uid="{CED16BBA-E41C-4570-B487-E44EC31CD696}" name="Column9" dataDxfId="10"/>
    <tableColumn id="5" xr3:uid="{AEC604FC-E798-4679-A68C-B40FD6B96AD0}" name="Column10" dataDxfId="9"/>
    <tableColumn id="9" xr3:uid="{37BC4750-BC76-4E8E-BA62-439686AC3DA7}" name="Column11" dataDxfId="8"/>
    <tableColumn id="6" xr3:uid="{03E7927D-33BE-4010-897F-CA2A3C98F1CA}" name="Column12" dataDxfId="7"/>
    <tableColumn id="7" xr3:uid="{2703C1E4-7BD1-4A57-B717-7C1A9A3F9D75}" name="Column13" dataDxfId="6"/>
    <tableColumn id="13" xr3:uid="{60982CA4-46A4-438F-9EF9-4BE35F0622C5}" name="Column14" dataDxfId="5"/>
    <tableColumn id="12" xr3:uid="{5AD84809-045F-43DA-935A-EF91196AEFB4}" name="Column15" dataDxfId="4"/>
    <tableColumn id="18" xr3:uid="{79A25C17-286E-4E7A-B0EB-644A70CFF6CC}" name="Column16" dataDxfId="3"/>
    <tableColumn id="11" xr3:uid="{2E1C1C80-1764-4983-A7E0-94A1ED31CC68}" name="Column17" dataDxfId="2"/>
    <tableColumn id="8" xr3:uid="{F4FF6F54-B7DD-4E9F-B5D5-381D620920D7}" name="Column18" dataDxfId="1" dataCellStyle="Comma">
      <calculatedColumnFormula>IF(ISERROR(AVERAGE(Table6344[[#This Row],[Column9]:[Column17]])),"",(AVERAGE(Table6344[[#This Row],[Column9]:[Column17]])))</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eelregion.ca/children/working/service-providers/" TargetMode="Externa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4.v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39F01-0BEE-4CCB-A1E1-99BEC80080C1}">
  <sheetPr>
    <tabColor rgb="FF0070C0"/>
    <pageSetUpPr fitToPage="1"/>
  </sheetPr>
  <dimension ref="A1:R253"/>
  <sheetViews>
    <sheetView showGridLines="0" topLeftCell="A3" zoomScale="85" zoomScaleNormal="85" workbookViewId="0">
      <selection sqref="A1:D3"/>
    </sheetView>
  </sheetViews>
  <sheetFormatPr defaultRowHeight="14.4" x14ac:dyDescent="0.55000000000000004"/>
  <cols>
    <col min="1" max="1" width="32.5234375" customWidth="1"/>
    <col min="2" max="2" width="42.89453125" bestFit="1" customWidth="1"/>
    <col min="3" max="3" width="22.68359375" customWidth="1"/>
    <col min="4" max="4" width="13.3125" customWidth="1"/>
  </cols>
  <sheetData>
    <row r="1" spans="1:8" ht="14.4" customHeight="1" x14ac:dyDescent="0.55000000000000004">
      <c r="A1" s="280" t="s">
        <v>658</v>
      </c>
      <c r="B1" s="280"/>
      <c r="C1" s="280"/>
      <c r="D1" s="280"/>
    </row>
    <row r="2" spans="1:8" ht="24.6" customHeight="1" x14ac:dyDescent="0.55000000000000004">
      <c r="A2" s="280"/>
      <c r="B2" s="280"/>
      <c r="C2" s="280"/>
      <c r="D2" s="280"/>
    </row>
    <row r="3" spans="1:8" ht="112.8" customHeight="1" x14ac:dyDescent="0.55000000000000004">
      <c r="A3" s="280"/>
      <c r="B3" s="280"/>
      <c r="C3" s="280"/>
      <c r="D3" s="280"/>
    </row>
    <row r="5" spans="1:8" ht="46.8" customHeight="1" x14ac:dyDescent="0.7">
      <c r="A5" s="281" t="s">
        <v>87</v>
      </c>
      <c r="B5" s="281"/>
      <c r="C5" s="281"/>
      <c r="D5" s="281"/>
    </row>
    <row r="7" spans="1:8" x14ac:dyDescent="0.55000000000000004">
      <c r="A7" s="63" t="s">
        <v>642</v>
      </c>
      <c r="B7" s="63"/>
    </row>
    <row r="9" spans="1:8" x14ac:dyDescent="0.55000000000000004">
      <c r="A9" s="62" t="s">
        <v>643</v>
      </c>
      <c r="B9" s="62"/>
    </row>
    <row r="11" spans="1:8" x14ac:dyDescent="0.55000000000000004">
      <c r="A11" s="46" t="s">
        <v>644</v>
      </c>
      <c r="B11" s="46"/>
      <c r="C11" s="46"/>
    </row>
    <row r="12" spans="1:8" s="68" customFormat="1" x14ac:dyDescent="0.55000000000000004">
      <c r="A12" s="82"/>
      <c r="B12" s="82"/>
      <c r="C12" s="82"/>
      <c r="D12" s="82"/>
    </row>
    <row r="13" spans="1:8" s="68" customFormat="1" ht="14.7" thickBot="1" x14ac:dyDescent="0.6">
      <c r="A13" s="276" t="s">
        <v>142</v>
      </c>
      <c r="B13" s="276"/>
      <c r="C13" s="276"/>
      <c r="D13" s="276"/>
      <c r="E13" s="83"/>
      <c r="F13" s="83"/>
      <c r="G13" s="83"/>
    </row>
    <row r="14" spans="1:8" s="68" customFormat="1" x14ac:dyDescent="0.55000000000000004">
      <c r="A14" s="86"/>
      <c r="B14" s="87"/>
      <c r="C14" s="87"/>
      <c r="D14" s="88"/>
      <c r="E14" s="84"/>
      <c r="F14" s="84"/>
      <c r="G14" s="84"/>
      <c r="H14" s="1"/>
    </row>
    <row r="15" spans="1:8" s="68" customFormat="1" ht="55.8" customHeight="1" thickBot="1" x14ac:dyDescent="0.6">
      <c r="A15" s="282" t="s">
        <v>143</v>
      </c>
      <c r="B15" s="283"/>
      <c r="C15" s="283"/>
      <c r="D15" s="284"/>
      <c r="E15" s="85"/>
      <c r="F15" s="85"/>
      <c r="G15" s="85"/>
      <c r="H15" s="1"/>
    </row>
    <row r="16" spans="1:8" s="68" customFormat="1" x14ac:dyDescent="0.55000000000000004">
      <c r="A16" s="82"/>
      <c r="B16" s="82"/>
      <c r="C16" s="82"/>
      <c r="D16" s="82"/>
      <c r="E16" s="1"/>
      <c r="F16" s="1"/>
      <c r="G16" s="1"/>
      <c r="H16" s="1"/>
    </row>
    <row r="17" spans="1:11" s="68" customFormat="1" x14ac:dyDescent="0.55000000000000004">
      <c r="A17" s="82"/>
      <c r="B17" s="82"/>
      <c r="C17" s="82"/>
      <c r="D17" s="82"/>
      <c r="E17" s="1"/>
      <c r="F17" s="1"/>
      <c r="G17" s="1"/>
      <c r="H17" s="1"/>
    </row>
    <row r="18" spans="1:11" s="68" customFormat="1" ht="14.7" thickBot="1" x14ac:dyDescent="0.6">
      <c r="A18" s="276" t="s">
        <v>144</v>
      </c>
      <c r="B18" s="276"/>
      <c r="C18" s="276"/>
      <c r="D18" s="276"/>
      <c r="E18" s="1"/>
      <c r="F18" s="1"/>
      <c r="G18" s="1"/>
      <c r="H18" s="1"/>
    </row>
    <row r="19" spans="1:11" s="68" customFormat="1" x14ac:dyDescent="0.55000000000000004">
      <c r="A19" s="86"/>
      <c r="B19" s="87"/>
      <c r="C19" s="87"/>
      <c r="D19" s="88"/>
      <c r="E19" s="1"/>
      <c r="F19" s="1"/>
      <c r="G19" s="1"/>
      <c r="H19" s="1"/>
    </row>
    <row r="20" spans="1:11" s="68" customFormat="1" ht="14.4" customHeight="1" x14ac:dyDescent="0.55000000000000004">
      <c r="A20" s="277" t="s">
        <v>659</v>
      </c>
      <c r="B20" s="278"/>
      <c r="C20" s="278"/>
      <c r="D20" s="279"/>
      <c r="E20" s="90"/>
      <c r="F20" s="90"/>
      <c r="G20" s="90"/>
      <c r="H20" s="91"/>
    </row>
    <row r="21" spans="1:11" s="68" customFormat="1" ht="14.4" customHeight="1" x14ac:dyDescent="0.55000000000000004">
      <c r="A21" s="97" t="s">
        <v>146</v>
      </c>
      <c r="B21" s="98"/>
      <c r="C21" s="98"/>
      <c r="D21" s="99"/>
      <c r="E21" s="90"/>
      <c r="F21" s="90"/>
      <c r="G21" s="90"/>
      <c r="H21" s="91"/>
    </row>
    <row r="22" spans="1:11" s="68" customFormat="1" ht="14.7" thickBot="1" x14ac:dyDescent="0.6">
      <c r="A22" s="100"/>
      <c r="B22" s="101"/>
      <c r="C22" s="101"/>
      <c r="D22" s="102"/>
      <c r="E22" s="89"/>
      <c r="F22" s="92"/>
      <c r="G22" s="93"/>
      <c r="H22" s="1"/>
    </row>
    <row r="23" spans="1:11" s="68" customFormat="1" x14ac:dyDescent="0.55000000000000004">
      <c r="A23" s="224"/>
      <c r="B23" s="225"/>
      <c r="C23" s="225"/>
      <c r="D23" s="225"/>
      <c r="E23" s="89"/>
      <c r="F23" s="92"/>
      <c r="G23" s="93"/>
      <c r="H23" s="1"/>
    </row>
    <row r="24" spans="1:11" s="68" customFormat="1" x14ac:dyDescent="0.55000000000000004">
      <c r="A24" s="224"/>
      <c r="B24" s="225"/>
      <c r="C24" s="225"/>
      <c r="D24" s="225"/>
      <c r="E24" s="89"/>
      <c r="F24" s="92"/>
      <c r="G24" s="93"/>
      <c r="H24" s="1"/>
    </row>
    <row r="25" spans="1:11" s="68" customFormat="1" x14ac:dyDescent="0.55000000000000004">
      <c r="A25" s="223"/>
      <c r="B25" s="94"/>
      <c r="C25" s="94"/>
      <c r="D25" s="94"/>
      <c r="E25" s="94"/>
      <c r="F25" s="94"/>
      <c r="G25" s="94"/>
      <c r="H25" s="1"/>
    </row>
    <row r="26" spans="1:11" s="1" customFormat="1" x14ac:dyDescent="0.55000000000000004">
      <c r="F26" s="84"/>
      <c r="G26" s="84"/>
      <c r="H26" s="84"/>
      <c r="I26" s="84"/>
      <c r="J26" s="84"/>
      <c r="K26" s="84"/>
    </row>
    <row r="27" spans="1:11" x14ac:dyDescent="0.55000000000000004">
      <c r="F27" s="82"/>
      <c r="G27" s="82"/>
      <c r="H27" s="82"/>
      <c r="I27" s="82"/>
      <c r="J27" s="82"/>
      <c r="K27" s="82"/>
    </row>
    <row r="28" spans="1:11" x14ac:dyDescent="0.55000000000000004">
      <c r="F28" s="82"/>
      <c r="G28" s="82"/>
      <c r="H28" s="82"/>
      <c r="I28" s="82"/>
      <c r="J28" s="82"/>
      <c r="K28" s="82"/>
    </row>
    <row r="70" spans="6:18" x14ac:dyDescent="0.55000000000000004">
      <c r="F70" s="108"/>
      <c r="G70" s="82"/>
      <c r="H70" s="82"/>
    </row>
    <row r="78" spans="6:18" ht="18.3" x14ac:dyDescent="0.7">
      <c r="F78" s="163"/>
      <c r="G78" s="82"/>
      <c r="H78" s="82"/>
      <c r="I78" s="82"/>
      <c r="J78" s="82"/>
      <c r="K78" s="82"/>
      <c r="L78" s="82"/>
      <c r="M78" s="82"/>
      <c r="N78" s="82"/>
      <c r="O78" s="82"/>
      <c r="P78" s="82"/>
      <c r="Q78" s="82"/>
      <c r="R78" s="82"/>
    </row>
    <row r="79" spans="6:18" x14ac:dyDescent="0.55000000000000004">
      <c r="F79" s="82"/>
      <c r="G79" s="82"/>
      <c r="H79" s="82"/>
      <c r="I79" s="82"/>
      <c r="J79" s="82"/>
      <c r="K79" s="82"/>
      <c r="L79" s="82"/>
      <c r="M79" s="82"/>
      <c r="N79" s="82"/>
      <c r="O79" s="82"/>
      <c r="P79" s="82"/>
      <c r="Q79" s="82"/>
      <c r="R79" s="82"/>
    </row>
    <row r="80" spans="6:18" x14ac:dyDescent="0.55000000000000004">
      <c r="F80" s="82"/>
      <c r="G80" s="82"/>
      <c r="H80" s="82"/>
      <c r="I80" s="82"/>
      <c r="J80" s="82"/>
      <c r="K80" s="82"/>
      <c r="L80" s="82"/>
      <c r="M80" s="82"/>
      <c r="N80" s="82"/>
      <c r="O80" s="82"/>
      <c r="P80" s="82"/>
      <c r="Q80" s="82"/>
      <c r="R80" s="82"/>
    </row>
    <row r="81" spans="6:18" x14ac:dyDescent="0.55000000000000004">
      <c r="F81" s="82"/>
      <c r="G81" s="82"/>
      <c r="H81" s="82"/>
      <c r="I81" s="82"/>
      <c r="J81" s="82"/>
      <c r="K81" s="82"/>
      <c r="L81" s="82"/>
      <c r="M81" s="82"/>
      <c r="N81" s="82"/>
      <c r="O81" s="82"/>
      <c r="P81" s="82"/>
      <c r="Q81" s="82"/>
      <c r="R81" s="82"/>
    </row>
    <row r="82" spans="6:18" x14ac:dyDescent="0.55000000000000004">
      <c r="F82" s="82"/>
      <c r="G82" s="82"/>
      <c r="H82" s="82"/>
      <c r="I82" s="82"/>
      <c r="J82" s="82"/>
      <c r="K82" s="82"/>
      <c r="L82" s="82"/>
      <c r="M82" s="82"/>
      <c r="N82" s="82"/>
      <c r="O82" s="82"/>
      <c r="P82" s="82"/>
      <c r="Q82" s="82"/>
      <c r="R82" s="82"/>
    </row>
    <row r="110" spans="5:12" x14ac:dyDescent="0.55000000000000004">
      <c r="E110" s="82"/>
      <c r="F110" s="82"/>
      <c r="G110" s="82"/>
      <c r="H110" s="82"/>
      <c r="I110" s="82"/>
      <c r="J110" s="82"/>
      <c r="K110" s="82"/>
      <c r="L110" s="82"/>
    </row>
    <row r="111" spans="5:12" x14ac:dyDescent="0.55000000000000004">
      <c r="E111" s="82"/>
      <c r="F111" s="82"/>
      <c r="G111" s="82"/>
      <c r="H111" s="82"/>
      <c r="I111" s="82"/>
      <c r="J111" s="82"/>
      <c r="K111" s="82"/>
      <c r="L111" s="82"/>
    </row>
    <row r="112" spans="5:12" x14ac:dyDescent="0.55000000000000004">
      <c r="E112" s="82"/>
      <c r="F112" s="82"/>
      <c r="G112" s="82"/>
      <c r="H112" s="82"/>
      <c r="I112" s="82"/>
      <c r="J112" s="82"/>
      <c r="K112" s="82"/>
      <c r="L112" s="82"/>
    </row>
    <row r="113" spans="5:14" x14ac:dyDescent="0.55000000000000004">
      <c r="E113" s="82"/>
      <c r="F113" s="82"/>
      <c r="G113" s="82"/>
      <c r="H113" s="82"/>
      <c r="I113" s="82"/>
      <c r="J113" s="82"/>
      <c r="K113" s="82"/>
      <c r="L113" s="82"/>
    </row>
    <row r="114" spans="5:14" x14ac:dyDescent="0.55000000000000004">
      <c r="E114" s="82"/>
      <c r="F114" s="82"/>
      <c r="G114" s="82"/>
      <c r="H114" s="82"/>
      <c r="I114" s="82"/>
      <c r="J114" s="82"/>
      <c r="K114" s="82"/>
      <c r="L114" s="82"/>
    </row>
    <row r="123" spans="5:14" x14ac:dyDescent="0.55000000000000004">
      <c r="E123" s="82"/>
      <c r="F123" s="82"/>
      <c r="G123" s="82"/>
      <c r="H123" s="82"/>
      <c r="I123" s="82"/>
      <c r="J123" s="82"/>
      <c r="K123" s="82"/>
      <c r="L123" s="82"/>
      <c r="M123" s="82"/>
      <c r="N123" s="82"/>
    </row>
    <row r="124" spans="5:14" ht="18.3" x14ac:dyDescent="0.7">
      <c r="E124" s="220"/>
      <c r="F124" s="82"/>
      <c r="G124" s="82"/>
      <c r="H124" s="82"/>
      <c r="I124" s="82"/>
      <c r="J124" s="82"/>
      <c r="K124" s="82"/>
      <c r="L124" s="82"/>
      <c r="M124" s="82"/>
      <c r="N124" s="82"/>
    </row>
    <row r="125" spans="5:14" x14ac:dyDescent="0.55000000000000004">
      <c r="E125" s="82"/>
      <c r="F125" s="82"/>
      <c r="G125" s="82"/>
      <c r="H125" s="82"/>
      <c r="I125" s="82"/>
      <c r="J125" s="82"/>
      <c r="K125" s="82"/>
      <c r="L125" s="82"/>
      <c r="M125" s="82"/>
      <c r="N125" s="82"/>
    </row>
    <row r="126" spans="5:14" x14ac:dyDescent="0.55000000000000004">
      <c r="E126" s="82"/>
      <c r="F126" s="82"/>
      <c r="G126" s="82"/>
      <c r="H126" s="82"/>
      <c r="I126" s="82"/>
      <c r="J126" s="82"/>
      <c r="K126" s="82"/>
      <c r="L126" s="82"/>
      <c r="M126" s="82"/>
      <c r="N126" s="82"/>
    </row>
    <row r="127" spans="5:14" x14ac:dyDescent="0.55000000000000004">
      <c r="E127" s="82"/>
      <c r="F127" s="82"/>
      <c r="G127" s="82"/>
      <c r="H127" s="82"/>
      <c r="I127" s="82"/>
      <c r="J127" s="82"/>
      <c r="K127" s="82"/>
      <c r="L127" s="82"/>
      <c r="M127" s="82"/>
      <c r="N127" s="82"/>
    </row>
    <row r="128" spans="5:14" x14ac:dyDescent="0.55000000000000004">
      <c r="E128" s="82"/>
      <c r="F128" s="82"/>
      <c r="G128" s="82"/>
      <c r="H128" s="82"/>
      <c r="I128" s="82"/>
      <c r="J128" s="82"/>
      <c r="K128" s="82"/>
      <c r="L128" s="82"/>
      <c r="M128" s="82"/>
      <c r="N128" s="82"/>
    </row>
    <row r="129" spans="5:14" x14ac:dyDescent="0.55000000000000004">
      <c r="E129" s="82"/>
      <c r="F129" s="82"/>
      <c r="G129" s="82"/>
      <c r="H129" s="82"/>
      <c r="I129" s="82"/>
      <c r="J129" s="82"/>
      <c r="K129" s="82"/>
      <c r="L129" s="82"/>
      <c r="M129" s="82"/>
      <c r="N129" s="82"/>
    </row>
    <row r="150" spans="6:8" x14ac:dyDescent="0.55000000000000004">
      <c r="F150" s="82"/>
      <c r="G150" s="82"/>
      <c r="H150" s="82"/>
    </row>
    <row r="169" spans="6:10" x14ac:dyDescent="0.55000000000000004">
      <c r="F169" s="82"/>
      <c r="G169" s="82"/>
      <c r="H169" s="82"/>
      <c r="I169" s="82"/>
      <c r="J169" s="82"/>
    </row>
    <row r="185" spans="6:8" x14ac:dyDescent="0.55000000000000004">
      <c r="F185" s="82"/>
      <c r="G185" s="82"/>
      <c r="H185" s="82"/>
    </row>
    <row r="222" spans="6:8" x14ac:dyDescent="0.55000000000000004">
      <c r="F222" s="82"/>
      <c r="G222" s="82"/>
      <c r="H222" s="82"/>
    </row>
    <row r="253" spans="7:7" ht="18.3" x14ac:dyDescent="0.7">
      <c r="G253" s="163"/>
    </row>
  </sheetData>
  <sheetProtection algorithmName="SHA-512" hashValue="M1otQFIZRaaF4uvqMVnp9zpJU7Ogw7zs070UzoDalzg6e+Xg5w/XTwynBcW4YCQebb2pR3Ebttx+LtdBFzwSdw==" saltValue="B9dzYMGGdsJSnJoHyMLKoA==" spinCount="100000" sheet="1" objects="1" scenarios="1"/>
  <mergeCells count="6">
    <mergeCell ref="A18:D18"/>
    <mergeCell ref="A20:D20"/>
    <mergeCell ref="A1:D3"/>
    <mergeCell ref="A5:D5"/>
    <mergeCell ref="A13:D13"/>
    <mergeCell ref="A15:D15"/>
  </mergeCells>
  <hyperlinks>
    <hyperlink ref="A21" r:id="rId1" display="https://www.peelregion.ca/children/working/service-providers/" xr:uid="{76E6E410-8E98-4D09-A6F8-66EB49F16CAE}"/>
  </hyperlinks>
  <pageMargins left="0.7" right="0.7" top="0.75" bottom="0.75" header="0.3" footer="0.3"/>
  <pageSetup scale="56" orientation="portrait" r:id="rId2"/>
  <headerFooter>
    <oddHeader>&amp;C&amp;G</oddHeader>
  </headerFooter>
  <drawing r:id="rId3"/>
  <legacyDrawingHF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37B0B-E513-4321-BE6F-E8A1E7371A3B}">
  <sheetPr>
    <tabColor rgb="FF0070C0"/>
    <pageSetUpPr fitToPage="1"/>
  </sheetPr>
  <dimension ref="A1:J35"/>
  <sheetViews>
    <sheetView showGridLines="0" tabSelected="1" topLeftCell="A4" zoomScaleNormal="100" workbookViewId="0">
      <selection activeCell="D30" sqref="D30"/>
    </sheetView>
  </sheetViews>
  <sheetFormatPr defaultColWidth="8.89453125" defaultRowHeight="14.4" x14ac:dyDescent="0.55000000000000004"/>
  <cols>
    <col min="1" max="1" width="36.83984375" style="8" customWidth="1"/>
    <col min="2" max="2" width="31.20703125" style="8" customWidth="1"/>
    <col min="3" max="3" width="32.5234375" style="8" customWidth="1"/>
    <col min="4" max="4" width="35.20703125" style="8" customWidth="1"/>
    <col min="5" max="5" width="30.7890625" style="8" customWidth="1"/>
    <col min="6" max="6" width="47.15625" style="8" customWidth="1"/>
    <col min="7" max="16384" width="8.89453125" style="8"/>
  </cols>
  <sheetData>
    <row r="1" spans="1:7" ht="14.4" customHeight="1" x14ac:dyDescent="0.55000000000000004">
      <c r="A1" s="341" t="s">
        <v>679</v>
      </c>
      <c r="B1" s="341"/>
      <c r="C1" s="341"/>
      <c r="D1" s="341"/>
      <c r="E1" s="341"/>
      <c r="F1" s="341"/>
    </row>
    <row r="2" spans="1:7" ht="14.4" customHeight="1" x14ac:dyDescent="0.55000000000000004">
      <c r="A2" s="341"/>
      <c r="B2" s="341"/>
      <c r="C2" s="341"/>
      <c r="D2" s="341"/>
      <c r="E2" s="341"/>
      <c r="F2" s="341"/>
    </row>
    <row r="3" spans="1:7" ht="73.2" customHeight="1" x14ac:dyDescent="0.55000000000000004">
      <c r="A3" s="341"/>
      <c r="B3" s="341"/>
      <c r="C3" s="341"/>
      <c r="D3" s="341"/>
      <c r="E3" s="341"/>
      <c r="F3" s="341"/>
    </row>
    <row r="4" spans="1:7" ht="23.1" x14ac:dyDescent="0.85">
      <c r="A4" s="17"/>
      <c r="B4" s="18"/>
      <c r="C4" s="17"/>
    </row>
    <row r="5" spans="1:7" ht="18.3" x14ac:dyDescent="0.55000000000000004">
      <c r="A5" s="229" t="s">
        <v>133</v>
      </c>
      <c r="B5" s="77"/>
      <c r="C5" s="78">
        <f>'1 - Provider Information'!D8</f>
        <v>0</v>
      </c>
      <c r="E5" s="67"/>
      <c r="F5" s="67"/>
      <c r="G5" s="67"/>
    </row>
    <row r="6" spans="1:7" x14ac:dyDescent="0.55000000000000004">
      <c r="A6" s="47"/>
      <c r="B6" s="47"/>
    </row>
    <row r="7" spans="1:7" ht="33" customHeight="1" thickBot="1" x14ac:dyDescent="0.6">
      <c r="A7" s="351" t="s">
        <v>711</v>
      </c>
      <c r="B7" s="351"/>
      <c r="C7" s="351"/>
      <c r="D7" s="351"/>
      <c r="E7" s="351"/>
    </row>
    <row r="8" spans="1:7" ht="30" customHeight="1" thickBot="1" x14ac:dyDescent="0.6">
      <c r="A8" s="234" t="s">
        <v>647</v>
      </c>
      <c r="B8" s="240" t="s">
        <v>653</v>
      </c>
      <c r="C8" s="244" t="s">
        <v>652</v>
      </c>
      <c r="D8" s="240" t="s">
        <v>640</v>
      </c>
      <c r="E8" s="244" t="s">
        <v>97</v>
      </c>
      <c r="F8" s="264" t="s">
        <v>134</v>
      </c>
    </row>
    <row r="9" spans="1:7" ht="30" customHeight="1" x14ac:dyDescent="0.55000000000000004">
      <c r="A9" s="230" t="s">
        <v>107</v>
      </c>
      <c r="B9" s="241" t="s">
        <v>685</v>
      </c>
      <c r="C9" s="245"/>
      <c r="D9" s="252"/>
      <c r="E9" s="261">
        <f t="shared" ref="E9" si="0">C9-D9</f>
        <v>0</v>
      </c>
      <c r="F9" s="265" t="s">
        <v>723</v>
      </c>
    </row>
    <row r="10" spans="1:7" ht="15.9" customHeight="1" x14ac:dyDescent="0.55000000000000004">
      <c r="A10" s="231" t="s">
        <v>707</v>
      </c>
      <c r="B10" s="231" t="s">
        <v>707</v>
      </c>
      <c r="C10" s="246"/>
      <c r="D10" s="253"/>
      <c r="E10" s="246"/>
      <c r="F10" s="266"/>
    </row>
    <row r="11" spans="1:7" ht="14.1" customHeight="1" x14ac:dyDescent="0.55000000000000004">
      <c r="A11" s="218" t="s">
        <v>708</v>
      </c>
      <c r="B11" s="218" t="s">
        <v>708</v>
      </c>
      <c r="C11" s="247"/>
      <c r="D11" s="254"/>
      <c r="E11" s="248"/>
      <c r="F11" s="267"/>
    </row>
    <row r="12" spans="1:7" ht="13.8" customHeight="1" x14ac:dyDescent="0.55000000000000004">
      <c r="A12" s="231" t="s">
        <v>709</v>
      </c>
      <c r="B12" s="231" t="s">
        <v>709</v>
      </c>
      <c r="C12" s="248"/>
      <c r="D12" s="248"/>
      <c r="E12" s="248"/>
      <c r="F12" s="247"/>
    </row>
    <row r="13" spans="1:7" ht="13.8" customHeight="1" x14ac:dyDescent="0.55000000000000004">
      <c r="A13" s="231" t="s">
        <v>710</v>
      </c>
      <c r="B13" s="231" t="s">
        <v>710</v>
      </c>
      <c r="C13" s="248"/>
      <c r="D13" s="248"/>
      <c r="E13" s="248"/>
      <c r="F13" s="247"/>
    </row>
    <row r="14" spans="1:7" ht="13.8" customHeight="1" x14ac:dyDescent="0.55000000000000004">
      <c r="A14" s="231" t="s">
        <v>700</v>
      </c>
      <c r="B14" s="231" t="s">
        <v>700</v>
      </c>
      <c r="C14" s="248"/>
      <c r="D14" s="248"/>
      <c r="E14" s="248"/>
      <c r="F14" s="247"/>
    </row>
    <row r="15" spans="1:7" ht="13.8" customHeight="1" x14ac:dyDescent="0.55000000000000004">
      <c r="A15" s="231" t="s">
        <v>701</v>
      </c>
      <c r="B15" s="231" t="s">
        <v>701</v>
      </c>
      <c r="C15" s="248"/>
      <c r="D15" s="248"/>
      <c r="E15" s="248"/>
      <c r="F15" s="247"/>
    </row>
    <row r="16" spans="1:7" ht="13.8" customHeight="1" x14ac:dyDescent="0.55000000000000004">
      <c r="A16" s="231" t="s">
        <v>702</v>
      </c>
      <c r="B16" s="231" t="s">
        <v>702</v>
      </c>
      <c r="C16" s="248"/>
      <c r="D16" s="248"/>
      <c r="E16" s="248"/>
      <c r="F16" s="247"/>
    </row>
    <row r="17" spans="1:10" ht="13.8" customHeight="1" x14ac:dyDescent="0.55000000000000004">
      <c r="A17" s="235" t="s">
        <v>641</v>
      </c>
      <c r="B17" s="235" t="s">
        <v>651</v>
      </c>
      <c r="C17" s="249"/>
      <c r="D17" s="255"/>
      <c r="E17" s="262">
        <f>IF((C17-D17)&lt;0,0,(C17-D17))</f>
        <v>0</v>
      </c>
      <c r="F17" s="265"/>
    </row>
    <row r="18" spans="1:10" ht="13.8" customHeight="1" x14ac:dyDescent="0.55000000000000004">
      <c r="A18" s="231" t="s">
        <v>703</v>
      </c>
      <c r="B18" s="231" t="s">
        <v>703</v>
      </c>
      <c r="C18" s="248"/>
      <c r="D18" s="256"/>
      <c r="E18" s="248"/>
      <c r="F18" s="267"/>
    </row>
    <row r="19" spans="1:10" ht="13.8" customHeight="1" x14ac:dyDescent="0.55000000000000004">
      <c r="A19" s="231" t="s">
        <v>704</v>
      </c>
      <c r="B19" s="231" t="s">
        <v>704</v>
      </c>
      <c r="C19" s="248"/>
      <c r="D19" s="256"/>
      <c r="E19" s="248"/>
      <c r="F19" s="267"/>
    </row>
    <row r="20" spans="1:10" ht="13.8" customHeight="1" x14ac:dyDescent="0.55000000000000004">
      <c r="A20" s="231" t="s">
        <v>705</v>
      </c>
      <c r="B20" s="231" t="s">
        <v>705</v>
      </c>
      <c r="C20" s="248"/>
      <c r="D20" s="256"/>
      <c r="E20" s="248"/>
      <c r="F20" s="267"/>
    </row>
    <row r="21" spans="1:10" x14ac:dyDescent="0.55000000000000004">
      <c r="A21" s="231" t="s">
        <v>648</v>
      </c>
      <c r="B21" s="242"/>
      <c r="C21" s="246"/>
      <c r="D21" s="257">
        <f>'2 - Base Fees Reduction'!F7</f>
        <v>0</v>
      </c>
      <c r="E21" s="246"/>
      <c r="F21" s="235" t="s">
        <v>135</v>
      </c>
    </row>
    <row r="22" spans="1:10" x14ac:dyDescent="0.55000000000000004">
      <c r="A22" s="231" t="s">
        <v>649</v>
      </c>
      <c r="B22" s="242"/>
      <c r="C22" s="246"/>
      <c r="D22" s="257">
        <f>'3 - Reg. Fees Reduction'!R19</f>
        <v>0</v>
      </c>
      <c r="E22" s="246"/>
      <c r="F22" s="235" t="s">
        <v>136</v>
      </c>
      <c r="G22" s="67"/>
      <c r="H22" s="67"/>
      <c r="I22" s="67"/>
      <c r="J22" s="67"/>
    </row>
    <row r="23" spans="1:10" ht="19.95" customHeight="1" x14ac:dyDescent="0.55000000000000004">
      <c r="A23" s="218" t="s">
        <v>638</v>
      </c>
      <c r="B23" s="243"/>
      <c r="C23" s="250"/>
      <c r="D23" s="258">
        <f>'7 - Allowable absent days'!H16</f>
        <v>0</v>
      </c>
      <c r="E23" s="248"/>
      <c r="F23" s="265" t="s">
        <v>690</v>
      </c>
    </row>
    <row r="24" spans="1:10" ht="19.95" customHeight="1" x14ac:dyDescent="0.55000000000000004">
      <c r="A24" s="236" t="s">
        <v>650</v>
      </c>
      <c r="B24" s="239" t="s">
        <v>141</v>
      </c>
      <c r="C24" s="251"/>
      <c r="D24" s="259">
        <f>SUM(D21:D23)</f>
        <v>0</v>
      </c>
      <c r="E24" s="259">
        <f>C24-D24</f>
        <v>0</v>
      </c>
      <c r="F24" s="268"/>
      <c r="G24" s="67"/>
      <c r="H24" s="67"/>
      <c r="I24" s="67"/>
      <c r="J24" s="67"/>
    </row>
    <row r="25" spans="1:10" ht="14.1" customHeight="1" x14ac:dyDescent="0.55000000000000004">
      <c r="A25" s="218" t="s">
        <v>706</v>
      </c>
      <c r="B25" s="218" t="s">
        <v>706</v>
      </c>
      <c r="C25" s="247"/>
      <c r="D25" s="254"/>
      <c r="E25" s="248"/>
      <c r="F25" s="267"/>
    </row>
    <row r="26" spans="1:10" ht="14.1" customHeight="1" x14ac:dyDescent="0.55000000000000004">
      <c r="A26" s="237" t="s">
        <v>682</v>
      </c>
      <c r="B26" s="237" t="s">
        <v>682</v>
      </c>
      <c r="C26" s="249"/>
      <c r="D26" s="260">
        <f>'4 - Cost Escalation'!D23</f>
        <v>0</v>
      </c>
      <c r="E26" s="263">
        <f>IF((C26-D26)&lt;0,0,(C26-D26))</f>
        <v>0</v>
      </c>
      <c r="F26" s="238" t="s">
        <v>683</v>
      </c>
    </row>
    <row r="27" spans="1:10" ht="19.8" customHeight="1" x14ac:dyDescent="0.55000000000000004">
      <c r="A27" s="238" t="s">
        <v>686</v>
      </c>
      <c r="B27" s="238" t="s">
        <v>686</v>
      </c>
      <c r="C27" s="249"/>
      <c r="D27" s="255"/>
      <c r="E27" s="262">
        <f>IF((C27-D27)&lt;0,0,(C27-D27))</f>
        <v>0</v>
      </c>
      <c r="F27" s="265"/>
    </row>
    <row r="28" spans="1:10" ht="19.8" customHeight="1" x14ac:dyDescent="0.55000000000000004">
      <c r="A28" s="238" t="s">
        <v>720</v>
      </c>
      <c r="B28" s="238" t="s">
        <v>720</v>
      </c>
      <c r="C28" s="249"/>
      <c r="D28" s="258">
        <f>'5 - Min Wage Offset (MWO)'!T13</f>
        <v>0</v>
      </c>
      <c r="E28" s="262">
        <f>IF((C28-D28)&lt;0,0,(C28-D28))</f>
        <v>0</v>
      </c>
      <c r="F28" s="265" t="s">
        <v>721</v>
      </c>
    </row>
    <row r="29" spans="1:10" ht="14.1" customHeight="1" thickBot="1" x14ac:dyDescent="0.6">
      <c r="A29" s="269" t="s">
        <v>699</v>
      </c>
      <c r="B29" s="269" t="s">
        <v>699</v>
      </c>
      <c r="C29" s="270"/>
      <c r="D29" s="271"/>
      <c r="E29" s="272"/>
      <c r="F29" s="273"/>
    </row>
    <row r="30" spans="1:10" ht="14.7" thickBot="1" x14ac:dyDescent="0.6">
      <c r="A30" s="234" t="s">
        <v>97</v>
      </c>
      <c r="B30" s="234"/>
      <c r="C30" s="274">
        <f>SUM(C9:C29)</f>
        <v>0</v>
      </c>
      <c r="D30" s="274">
        <f>SUM(D9,D17,D24,D26,D27,D28)</f>
        <v>0</v>
      </c>
      <c r="E30" s="274">
        <f>SUM(E9:E29)</f>
        <v>0</v>
      </c>
      <c r="F30" s="275"/>
    </row>
    <row r="31" spans="1:10" x14ac:dyDescent="0.55000000000000004">
      <c r="A31" s="62"/>
      <c r="B31" s="62"/>
      <c r="C31" s="62"/>
      <c r="D31" s="62"/>
    </row>
    <row r="32" spans="1:10" x14ac:dyDescent="0.55000000000000004">
      <c r="A32" s="62"/>
      <c r="B32" s="62"/>
      <c r="C32" s="62"/>
      <c r="D32" s="62"/>
    </row>
    <row r="33" spans="1:4" x14ac:dyDescent="0.55000000000000004">
      <c r="A33" s="62"/>
      <c r="B33" s="62"/>
      <c r="C33" s="62"/>
      <c r="D33" s="62"/>
    </row>
    <row r="34" spans="1:4" x14ac:dyDescent="0.55000000000000004">
      <c r="A34" s="62"/>
      <c r="B34" s="62"/>
      <c r="C34" s="62"/>
      <c r="D34" s="62"/>
    </row>
    <row r="35" spans="1:4" x14ac:dyDescent="0.55000000000000004">
      <c r="A35" s="62"/>
      <c r="B35" s="62"/>
      <c r="C35" s="62"/>
      <c r="D35" s="62"/>
    </row>
  </sheetData>
  <sheetProtection algorithmName="SHA-512" hashValue="1Uw5+bt92h6pKVXm8BWd+eszk2ukN54KrS9gzG+8oXMBoBc6RX5NTks62PGb2whiqeGwSNv0D8y7qwhu/I91uw==" saltValue="/2QiHfLLJGTOkqihaz0sLw==" spinCount="100000" sheet="1" objects="1" scenarios="1"/>
  <mergeCells count="2">
    <mergeCell ref="A1:F3"/>
    <mergeCell ref="A7:E7"/>
  </mergeCells>
  <pageMargins left="0.7" right="0.7" top="0.75" bottom="0.75" header="0.3" footer="0.3"/>
  <pageSetup scale="79"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F73FA-31E3-4F4B-AFC2-D313A55C2ECB}">
  <sheetPr>
    <tabColor rgb="FFFF0000"/>
  </sheetPr>
  <dimension ref="A1:E43"/>
  <sheetViews>
    <sheetView showGridLines="0" showZeros="0" workbookViewId="0">
      <selection activeCell="D21" sqref="D21"/>
    </sheetView>
  </sheetViews>
  <sheetFormatPr defaultColWidth="8.89453125" defaultRowHeight="14.4" x14ac:dyDescent="0.55000000000000004"/>
  <cols>
    <col min="1" max="1" width="1.5234375" style="8" customWidth="1"/>
    <col min="2" max="2" width="47.41796875" style="8" customWidth="1"/>
    <col min="3" max="3" width="35.7890625" style="9" customWidth="1"/>
    <col min="4" max="4" width="35.7890625" style="8" customWidth="1"/>
    <col min="5" max="5" width="48.5234375" style="8" customWidth="1"/>
    <col min="6" max="16384" width="8.89453125" style="8"/>
  </cols>
  <sheetData>
    <row r="1" spans="1:5" ht="14.4" customHeight="1" x14ac:dyDescent="0.55000000000000004">
      <c r="A1" s="307" t="s">
        <v>91</v>
      </c>
      <c r="B1" s="308"/>
      <c r="C1" s="308"/>
      <c r="D1" s="308"/>
      <c r="E1" s="308"/>
    </row>
    <row r="2" spans="1:5" ht="14.4" customHeight="1" x14ac:dyDescent="0.55000000000000004">
      <c r="A2" s="307"/>
      <c r="B2" s="308"/>
      <c r="C2" s="308"/>
      <c r="D2" s="308"/>
      <c r="E2" s="308"/>
    </row>
    <row r="3" spans="1:5" ht="48.6" customHeight="1" x14ac:dyDescent="0.55000000000000004">
      <c r="A3" s="307"/>
      <c r="B3" s="308"/>
      <c r="C3" s="308"/>
      <c r="D3" s="308"/>
      <c r="E3" s="308"/>
    </row>
    <row r="4" spans="1:5" ht="22.8" thickBot="1" x14ac:dyDescent="0.8">
      <c r="B4" s="2"/>
    </row>
    <row r="5" spans="1:5" ht="35.4" customHeight="1" thickBot="1" x14ac:dyDescent="0.6">
      <c r="B5" s="352" t="s">
        <v>61</v>
      </c>
      <c r="C5" s="353"/>
      <c r="D5" s="353"/>
      <c r="E5" s="354"/>
    </row>
    <row r="6" spans="1:5" ht="29.4" customHeight="1" thickBot="1" x14ac:dyDescent="0.6">
      <c r="B6" s="301" t="s">
        <v>51</v>
      </c>
      <c r="C6" s="302"/>
      <c r="D6" s="302"/>
      <c r="E6" s="355"/>
    </row>
    <row r="7" spans="1:5" ht="58.35" customHeight="1" x14ac:dyDescent="0.55000000000000004">
      <c r="A7" s="13"/>
      <c r="B7" s="311" t="s">
        <v>55</v>
      </c>
      <c r="C7" s="311" t="s">
        <v>82</v>
      </c>
      <c r="D7" s="311" t="s">
        <v>81</v>
      </c>
      <c r="E7" s="311" t="s">
        <v>84</v>
      </c>
    </row>
    <row r="8" spans="1:5" ht="29.4" customHeight="1" thickBot="1" x14ac:dyDescent="0.6">
      <c r="B8" s="312"/>
      <c r="C8" s="312"/>
      <c r="D8" s="312"/>
      <c r="E8" s="312"/>
    </row>
    <row r="9" spans="1:5" ht="30" hidden="1" customHeight="1" thickBot="1" x14ac:dyDescent="0.6">
      <c r="A9" s="13" t="s">
        <v>1</v>
      </c>
      <c r="B9" s="27" t="s">
        <v>7</v>
      </c>
      <c r="C9" s="28" t="s">
        <v>31</v>
      </c>
      <c r="D9" s="8" t="s">
        <v>57</v>
      </c>
      <c r="E9" s="8" t="s">
        <v>71</v>
      </c>
    </row>
    <row r="10" spans="1:5" x14ac:dyDescent="0.55000000000000004">
      <c r="A10" s="13"/>
      <c r="B10" s="51" t="s">
        <v>56</v>
      </c>
      <c r="C10" s="52" t="e">
        <f>'2 - Base Fees Reduction'!#REF!</f>
        <v>#REF!</v>
      </c>
      <c r="D10" s="50"/>
      <c r="E10" s="52" t="e">
        <f>Table63446[[#This Row],[Column18]]</f>
        <v>#REF!</v>
      </c>
    </row>
    <row r="11" spans="1:5" x14ac:dyDescent="0.55000000000000004">
      <c r="A11" s="13"/>
      <c r="B11" s="51" t="s">
        <v>15</v>
      </c>
      <c r="C11" s="52">
        <f>'3 - Reg. Fees Reduction'!I19</f>
        <v>0</v>
      </c>
      <c r="D11" s="50"/>
      <c r="E11" s="52">
        <f>Table63446[[#This Row],[Column18]]-Table63446[[#This Row],[Column19]]</f>
        <v>0</v>
      </c>
    </row>
    <row r="12" spans="1:5" x14ac:dyDescent="0.55000000000000004">
      <c r="A12" s="26"/>
      <c r="B12" s="51" t="s">
        <v>16</v>
      </c>
      <c r="C12" s="52">
        <f>'3 - Reg. Fees Reduction'!I20</f>
        <v>0</v>
      </c>
      <c r="D12" s="50">
        <v>0</v>
      </c>
      <c r="E12" s="52">
        <f>Table63446[[#This Row],[Column18]]-Table63446[[#This Row],[Column19]]</f>
        <v>0</v>
      </c>
    </row>
    <row r="13" spans="1:5" x14ac:dyDescent="0.55000000000000004">
      <c r="A13" s="26"/>
      <c r="B13" s="51" t="s">
        <v>17</v>
      </c>
      <c r="C13" s="52">
        <f>'3 - Reg. Fees Reduction'!I21</f>
        <v>0</v>
      </c>
      <c r="D13" s="50">
        <v>0</v>
      </c>
      <c r="E13" s="52">
        <f>Table63446[[#This Row],[Column18]]-Table63446[[#This Row],[Column19]]</f>
        <v>0</v>
      </c>
    </row>
    <row r="14" spans="1:5" x14ac:dyDescent="0.55000000000000004">
      <c r="A14" s="26"/>
      <c r="B14" s="51" t="s">
        <v>18</v>
      </c>
      <c r="C14" s="52">
        <f>'3 - Reg. Fees Reduction'!I22</f>
        <v>0</v>
      </c>
      <c r="D14" s="50">
        <v>0</v>
      </c>
      <c r="E14" s="52">
        <f>Table63446[[#This Row],[Column18]]-Table63446[[#This Row],[Column19]]</f>
        <v>0</v>
      </c>
    </row>
    <row r="15" spans="1:5" x14ac:dyDescent="0.55000000000000004">
      <c r="A15" s="26"/>
      <c r="B15" s="51" t="s">
        <v>19</v>
      </c>
      <c r="C15" s="52">
        <f>'3 - Reg. Fees Reduction'!I23</f>
        <v>0</v>
      </c>
      <c r="D15" s="50">
        <v>0</v>
      </c>
      <c r="E15" s="52">
        <f>Table63446[[#This Row],[Column18]]-Table63446[[#This Row],[Column19]]</f>
        <v>0</v>
      </c>
    </row>
    <row r="16" spans="1:5" x14ac:dyDescent="0.55000000000000004">
      <c r="A16" s="26"/>
      <c r="B16" s="51" t="s">
        <v>20</v>
      </c>
      <c r="C16" s="52">
        <f>'3 - Reg. Fees Reduction'!I24</f>
        <v>0</v>
      </c>
      <c r="D16" s="50">
        <v>0</v>
      </c>
      <c r="E16" s="52">
        <f>Table63446[[#This Row],[Column18]]-Table63446[[#This Row],[Column19]]</f>
        <v>0</v>
      </c>
    </row>
    <row r="17" spans="1:5" x14ac:dyDescent="0.55000000000000004">
      <c r="A17" s="26"/>
      <c r="B17" s="51" t="s">
        <v>21</v>
      </c>
      <c r="C17" s="52">
        <f>'3 - Reg. Fees Reduction'!I25</f>
        <v>0</v>
      </c>
      <c r="D17" s="50">
        <v>0</v>
      </c>
      <c r="E17" s="52">
        <f>Table63446[[#This Row],[Column18]]-Table63446[[#This Row],[Column19]]</f>
        <v>0</v>
      </c>
    </row>
    <row r="18" spans="1:5" ht="14.7" thickBot="1" x14ac:dyDescent="0.6">
      <c r="A18" s="26"/>
      <c r="B18" s="53" t="s">
        <v>22</v>
      </c>
      <c r="C18" s="52">
        <f>'3 - Reg. Fees Reduction'!I26</f>
        <v>0</v>
      </c>
      <c r="D18" s="50">
        <v>0</v>
      </c>
      <c r="E18" s="52">
        <f>Table63446[[#This Row],[Column18]]-Table63446[[#This Row],[Column19]]</f>
        <v>0</v>
      </c>
    </row>
    <row r="19" spans="1:5" ht="14.7" thickBot="1" x14ac:dyDescent="0.6">
      <c r="A19" s="26"/>
      <c r="B19" s="54" t="s">
        <v>37</v>
      </c>
      <c r="C19" s="55" t="e">
        <f>SUM(C10:C18)</f>
        <v>#REF!</v>
      </c>
      <c r="D19" s="55">
        <f>SUM(D10:D18)</f>
        <v>0</v>
      </c>
      <c r="E19" s="55" t="e">
        <f>SUM(E10:E18)</f>
        <v>#REF!</v>
      </c>
    </row>
    <row r="22" spans="1:5" x14ac:dyDescent="0.55000000000000004">
      <c r="B22" s="8" t="s">
        <v>111</v>
      </c>
    </row>
    <row r="23" spans="1:5" x14ac:dyDescent="0.55000000000000004">
      <c r="B23" s="8" t="s">
        <v>112</v>
      </c>
    </row>
    <row r="24" spans="1:5" x14ac:dyDescent="0.55000000000000004">
      <c r="B24" s="8" t="s">
        <v>124</v>
      </c>
    </row>
    <row r="26" spans="1:5" x14ac:dyDescent="0.55000000000000004">
      <c r="B26" s="8" t="s">
        <v>113</v>
      </c>
    </row>
    <row r="27" spans="1:5" x14ac:dyDescent="0.55000000000000004">
      <c r="B27" s="8" t="s">
        <v>114</v>
      </c>
    </row>
    <row r="28" spans="1:5" x14ac:dyDescent="0.55000000000000004">
      <c r="B28" s="8" t="s">
        <v>115</v>
      </c>
    </row>
    <row r="30" spans="1:5" x14ac:dyDescent="0.55000000000000004">
      <c r="B30" s="8" t="s">
        <v>117</v>
      </c>
    </row>
    <row r="31" spans="1:5" x14ac:dyDescent="0.55000000000000004">
      <c r="B31" s="8" t="s">
        <v>116</v>
      </c>
    </row>
    <row r="33" spans="2:2" x14ac:dyDescent="0.55000000000000004">
      <c r="B33" s="8" t="s">
        <v>118</v>
      </c>
    </row>
    <row r="34" spans="2:2" x14ac:dyDescent="0.55000000000000004">
      <c r="B34" s="8" t="s">
        <v>125</v>
      </c>
    </row>
    <row r="36" spans="2:2" x14ac:dyDescent="0.55000000000000004">
      <c r="B36" s="8" t="s">
        <v>119</v>
      </c>
    </row>
    <row r="37" spans="2:2" x14ac:dyDescent="0.55000000000000004">
      <c r="B37" s="8" t="s">
        <v>125</v>
      </c>
    </row>
    <row r="39" spans="2:2" x14ac:dyDescent="0.55000000000000004">
      <c r="B39" s="8" t="s">
        <v>120</v>
      </c>
    </row>
    <row r="40" spans="2:2" x14ac:dyDescent="0.55000000000000004">
      <c r="B40" s="8" t="s">
        <v>121</v>
      </c>
    </row>
    <row r="42" spans="2:2" x14ac:dyDescent="0.55000000000000004">
      <c r="B42" s="8" t="s">
        <v>122</v>
      </c>
    </row>
    <row r="43" spans="2:2" x14ac:dyDescent="0.55000000000000004">
      <c r="B43" s="8" t="s">
        <v>123</v>
      </c>
    </row>
  </sheetData>
  <sheetProtection insertRows="0" sort="0" autoFilter="0"/>
  <mergeCells count="7">
    <mergeCell ref="D7:D8"/>
    <mergeCell ref="E7:E8"/>
    <mergeCell ref="A1:E3"/>
    <mergeCell ref="B5:E5"/>
    <mergeCell ref="B6:E6"/>
    <mergeCell ref="B7:B8"/>
    <mergeCell ref="C7:C8"/>
  </mergeCells>
  <phoneticPr fontId="17" type="noConversion"/>
  <dataValidations count="2">
    <dataValidation allowBlank="1" showInputMessage="1" showErrorMessage="1" promptTitle="Unique children" prompt="New Enrolment for market children (excluding fee subsidy children)" sqref="C10 E10:E18" xr:uid="{3B1DF053-2E22-417C-B190-BFE5DE15E498}"/>
    <dataValidation allowBlank="1" showInputMessage="1" showErrorMessage="1" promptTitle="Unique children" prompt="New Enrolment for market children including fee subsidy children_x000a_" sqref="C11:C18" xr:uid="{C62A3992-93F2-489D-A3CD-F2255D1791D3}"/>
  </dataValidations>
  <pageMargins left="0.7" right="0.7" top="0.75" bottom="0.75" header="0.3" footer="0.3"/>
  <pageSetup orientation="portrait" horizontalDpi="1200" verticalDpi="120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80492-3B86-4D0D-A5B1-2C859C510515}">
  <sheetPr>
    <tabColor rgb="FFFF0000"/>
  </sheetPr>
  <dimension ref="A1:N1387"/>
  <sheetViews>
    <sheetView showGridLines="0" showZeros="0" workbookViewId="0">
      <selection activeCell="E9" sqref="E9"/>
    </sheetView>
  </sheetViews>
  <sheetFormatPr defaultColWidth="8.89453125" defaultRowHeight="14.4" x14ac:dyDescent="0.55000000000000004"/>
  <cols>
    <col min="1" max="1" width="1.5234375" style="8" customWidth="1"/>
    <col min="2" max="4" width="32.5234375" style="8" customWidth="1"/>
    <col min="5" max="13" width="12.41796875" style="8" customWidth="1"/>
    <col min="14" max="14" width="16" style="9" customWidth="1"/>
    <col min="15" max="16384" width="8.89453125" style="8"/>
  </cols>
  <sheetData>
    <row r="1" spans="1:14" ht="14.4" customHeight="1" x14ac:dyDescent="0.55000000000000004">
      <c r="A1" s="307" t="s">
        <v>53</v>
      </c>
      <c r="B1" s="341"/>
      <c r="C1" s="341"/>
      <c r="D1" s="341"/>
      <c r="E1" s="341"/>
      <c r="F1" s="341"/>
      <c r="G1" s="341"/>
      <c r="H1" s="341"/>
      <c r="I1" s="341"/>
      <c r="J1" s="341"/>
      <c r="K1" s="341"/>
      <c r="L1" s="341"/>
      <c r="M1" s="341"/>
      <c r="N1" s="341"/>
    </row>
    <row r="2" spans="1:14" ht="14.4" customHeight="1" x14ac:dyDescent="0.55000000000000004">
      <c r="A2" s="307"/>
      <c r="B2" s="341"/>
      <c r="C2" s="341"/>
      <c r="D2" s="341"/>
      <c r="E2" s="341"/>
      <c r="F2" s="341"/>
      <c r="G2" s="341"/>
      <c r="H2" s="341"/>
      <c r="I2" s="341"/>
      <c r="J2" s="341"/>
      <c r="K2" s="341"/>
      <c r="L2" s="341"/>
      <c r="M2" s="341"/>
      <c r="N2" s="341"/>
    </row>
    <row r="3" spans="1:14" ht="48.6" customHeight="1" x14ac:dyDescent="0.55000000000000004">
      <c r="A3" s="307"/>
      <c r="B3" s="341"/>
      <c r="C3" s="341"/>
      <c r="D3" s="341"/>
      <c r="E3" s="341"/>
      <c r="F3" s="341"/>
      <c r="G3" s="341"/>
      <c r="H3" s="341"/>
      <c r="I3" s="341"/>
      <c r="J3" s="341"/>
      <c r="K3" s="341"/>
      <c r="L3" s="341"/>
      <c r="M3" s="341"/>
      <c r="N3" s="341"/>
    </row>
    <row r="4" spans="1:14" ht="22.8" thickBot="1" x14ac:dyDescent="0.8">
      <c r="B4" s="2"/>
      <c r="C4" s="2"/>
      <c r="D4" s="2"/>
    </row>
    <row r="5" spans="1:14" ht="47.4" customHeight="1" thickBot="1" x14ac:dyDescent="0.6">
      <c r="E5" s="301" t="s">
        <v>62</v>
      </c>
      <c r="F5" s="302"/>
      <c r="G5" s="302"/>
      <c r="H5" s="302"/>
      <c r="I5" s="302"/>
      <c r="J5" s="302"/>
      <c r="K5" s="302"/>
      <c r="L5" s="302"/>
      <c r="M5" s="355"/>
      <c r="N5" s="29" t="s">
        <v>63</v>
      </c>
    </row>
    <row r="6" spans="1:14" ht="58.35" customHeight="1" thickBot="1" x14ac:dyDescent="0.6">
      <c r="A6" s="13"/>
      <c r="B6" s="311" t="s">
        <v>74</v>
      </c>
      <c r="C6" s="311" t="s">
        <v>75</v>
      </c>
      <c r="D6" s="311" t="s">
        <v>45</v>
      </c>
      <c r="E6" s="14" t="s">
        <v>14</v>
      </c>
      <c r="F6" s="14" t="s">
        <v>15</v>
      </c>
      <c r="G6" s="14" t="s">
        <v>16</v>
      </c>
      <c r="H6" s="14" t="s">
        <v>17</v>
      </c>
      <c r="I6" s="14" t="s">
        <v>18</v>
      </c>
      <c r="J6" s="14" t="s">
        <v>19</v>
      </c>
      <c r="K6" s="14" t="s">
        <v>20</v>
      </c>
      <c r="L6" s="14" t="s">
        <v>21</v>
      </c>
      <c r="M6" s="15" t="s">
        <v>22</v>
      </c>
      <c r="N6" s="356" t="s">
        <v>83</v>
      </c>
    </row>
    <row r="7" spans="1:14" ht="29.4" customHeight="1" thickBot="1" x14ac:dyDescent="0.6">
      <c r="B7" s="312"/>
      <c r="C7" s="312"/>
      <c r="D7" s="312"/>
      <c r="E7" s="16" t="s">
        <v>54</v>
      </c>
      <c r="F7" s="16" t="s">
        <v>54</v>
      </c>
      <c r="G7" s="16" t="s">
        <v>54</v>
      </c>
      <c r="H7" s="16" t="s">
        <v>54</v>
      </c>
      <c r="I7" s="16" t="s">
        <v>54</v>
      </c>
      <c r="J7" s="16" t="s">
        <v>54</v>
      </c>
      <c r="K7" s="16" t="s">
        <v>54</v>
      </c>
      <c r="L7" s="16" t="s">
        <v>54</v>
      </c>
      <c r="M7" s="16" t="s">
        <v>54</v>
      </c>
      <c r="N7" s="357"/>
    </row>
    <row r="8" spans="1:14" ht="30" hidden="1" customHeight="1" thickBot="1" x14ac:dyDescent="0.6">
      <c r="A8" s="13" t="s">
        <v>1</v>
      </c>
      <c r="B8" s="30" t="s">
        <v>4</v>
      </c>
      <c r="C8" s="30" t="s">
        <v>5</v>
      </c>
      <c r="D8" s="30" t="s">
        <v>6</v>
      </c>
      <c r="E8" s="31" t="s">
        <v>0</v>
      </c>
      <c r="F8" s="32" t="s">
        <v>24</v>
      </c>
      <c r="G8" s="32" t="s">
        <v>25</v>
      </c>
      <c r="H8" s="32" t="s">
        <v>2</v>
      </c>
      <c r="I8" s="33" t="s">
        <v>26</v>
      </c>
      <c r="J8" s="34" t="s">
        <v>27</v>
      </c>
      <c r="K8" s="34" t="s">
        <v>28</v>
      </c>
      <c r="L8" s="34" t="s">
        <v>29</v>
      </c>
      <c r="M8" s="34" t="s">
        <v>30</v>
      </c>
      <c r="N8" s="35" t="s">
        <v>31</v>
      </c>
    </row>
    <row r="9" spans="1:14" x14ac:dyDescent="0.55000000000000004">
      <c r="A9" s="13"/>
      <c r="B9" s="56" t="e">
        <f>'2 - Base Fees Reduction'!#REF!</f>
        <v>#REF!</v>
      </c>
      <c r="C9" s="57" t="e">
        <f>'2 - Base Fees Reduction'!#REF!</f>
        <v>#REF!</v>
      </c>
      <c r="D9" s="58" t="e">
        <f>'2 - Base Fees Reduction'!#REF!</f>
        <v>#REF!</v>
      </c>
      <c r="E9" s="59" t="e">
        <f>'2 - Base Fees Reduction'!#REF!</f>
        <v>#REF!</v>
      </c>
      <c r="F9" s="59" t="e">
        <f>'2 - Base Fees Reduction'!#REF!</f>
        <v>#REF!</v>
      </c>
      <c r="G9" s="59" t="e">
        <f>'2 - Base Fees Reduction'!#REF!</f>
        <v>#REF!</v>
      </c>
      <c r="H9" s="59" t="e">
        <f>'2 - Base Fees Reduction'!#REF!</f>
        <v>#REF!</v>
      </c>
      <c r="I9" s="59" t="e">
        <f>'2 - Base Fees Reduction'!#REF!</f>
        <v>#REF!</v>
      </c>
      <c r="J9" s="59" t="e">
        <f>'2 - Base Fees Reduction'!#REF!</f>
        <v>#REF!</v>
      </c>
      <c r="K9" s="59" t="e">
        <f>'2 - Base Fees Reduction'!#REF!</f>
        <v>#REF!</v>
      </c>
      <c r="L9" s="59" t="e">
        <f>'2 - Base Fees Reduction'!#REF!</f>
        <v>#REF!</v>
      </c>
      <c r="M9" s="59" t="e">
        <f>'2 - Base Fees Reduction'!#REF!</f>
        <v>#REF!</v>
      </c>
      <c r="N9" s="60" t="str">
        <f>IF(ISERROR(AVERAGE(Table6344[[#This Row],[Column9]:[Column17]])),"",(AVERAGE(Table6344[[#This Row],[Column9]:[Column17]])))</f>
        <v/>
      </c>
    </row>
    <row r="10" spans="1:14" x14ac:dyDescent="0.55000000000000004">
      <c r="A10" s="13"/>
      <c r="B10" s="56" t="e">
        <f>'2 - Base Fees Reduction'!#REF!</f>
        <v>#REF!</v>
      </c>
      <c r="C10" s="57" t="e">
        <f>'2 - Base Fees Reduction'!#REF!</f>
        <v>#REF!</v>
      </c>
      <c r="D10" s="58" t="e">
        <f>'2 - Base Fees Reduction'!#REF!</f>
        <v>#REF!</v>
      </c>
      <c r="E10" s="59" t="e">
        <f>'2 - Base Fees Reduction'!#REF!</f>
        <v>#REF!</v>
      </c>
      <c r="F10" s="59" t="e">
        <f>'2 - Base Fees Reduction'!#REF!</f>
        <v>#REF!</v>
      </c>
      <c r="G10" s="59" t="e">
        <f>'2 - Base Fees Reduction'!#REF!</f>
        <v>#REF!</v>
      </c>
      <c r="H10" s="59" t="e">
        <f>'2 - Base Fees Reduction'!#REF!</f>
        <v>#REF!</v>
      </c>
      <c r="I10" s="59" t="e">
        <f>'2 - Base Fees Reduction'!#REF!</f>
        <v>#REF!</v>
      </c>
      <c r="J10" s="59" t="e">
        <f>'2 - Base Fees Reduction'!#REF!</f>
        <v>#REF!</v>
      </c>
      <c r="K10" s="59" t="e">
        <f>'2 - Base Fees Reduction'!#REF!</f>
        <v>#REF!</v>
      </c>
      <c r="L10" s="59" t="e">
        <f>'2 - Base Fees Reduction'!#REF!</f>
        <v>#REF!</v>
      </c>
      <c r="M10" s="59" t="e">
        <f>'2 - Base Fees Reduction'!#REF!</f>
        <v>#REF!</v>
      </c>
      <c r="N10" s="60" t="str">
        <f>IF(ISERROR(AVERAGE(Table6344[[#This Row],[Column9]:[Column17]])),"",(AVERAGE(Table6344[[#This Row],[Column9]:[Column17]])))</f>
        <v/>
      </c>
    </row>
    <row r="11" spans="1:14" x14ac:dyDescent="0.55000000000000004">
      <c r="A11" s="36"/>
      <c r="B11" s="56" t="e">
        <f>'2 - Base Fees Reduction'!#REF!</f>
        <v>#REF!</v>
      </c>
      <c r="C11" s="57" t="e">
        <f>'2 - Base Fees Reduction'!#REF!</f>
        <v>#REF!</v>
      </c>
      <c r="D11" s="58" t="e">
        <f>'2 - Base Fees Reduction'!#REF!</f>
        <v>#REF!</v>
      </c>
      <c r="E11" s="59" t="e">
        <f>'2 - Base Fees Reduction'!#REF!</f>
        <v>#REF!</v>
      </c>
      <c r="F11" s="59" t="e">
        <f>'2 - Base Fees Reduction'!#REF!</f>
        <v>#REF!</v>
      </c>
      <c r="G11" s="59" t="e">
        <f>'2 - Base Fees Reduction'!#REF!</f>
        <v>#REF!</v>
      </c>
      <c r="H11" s="59" t="e">
        <f>'2 - Base Fees Reduction'!#REF!</f>
        <v>#REF!</v>
      </c>
      <c r="I11" s="59" t="e">
        <f>'2 - Base Fees Reduction'!#REF!</f>
        <v>#REF!</v>
      </c>
      <c r="J11" s="59" t="e">
        <f>'2 - Base Fees Reduction'!#REF!</f>
        <v>#REF!</v>
      </c>
      <c r="K11" s="59" t="e">
        <f>'2 - Base Fees Reduction'!#REF!</f>
        <v>#REF!</v>
      </c>
      <c r="L11" s="59" t="e">
        <f>'2 - Base Fees Reduction'!#REF!</f>
        <v>#REF!</v>
      </c>
      <c r="M11" s="59" t="e">
        <f>'2 - Base Fees Reduction'!#REF!</f>
        <v>#REF!</v>
      </c>
      <c r="N11" s="60" t="str">
        <f>IF(ISERROR(AVERAGE(Table6344[[#This Row],[Column9]:[Column17]])),"",(AVERAGE(Table6344[[#This Row],[Column9]:[Column17]])))</f>
        <v/>
      </c>
    </row>
    <row r="12" spans="1:14" x14ac:dyDescent="0.55000000000000004">
      <c r="A12" s="36"/>
      <c r="B12" s="56" t="e">
        <f>'2 - Base Fees Reduction'!#REF!</f>
        <v>#REF!</v>
      </c>
      <c r="C12" s="57" t="e">
        <f>'2 - Base Fees Reduction'!#REF!</f>
        <v>#REF!</v>
      </c>
      <c r="D12" s="58" t="e">
        <f>'2 - Base Fees Reduction'!#REF!</f>
        <v>#REF!</v>
      </c>
      <c r="E12" s="59" t="e">
        <f>'2 - Base Fees Reduction'!#REF!</f>
        <v>#REF!</v>
      </c>
      <c r="F12" s="59" t="e">
        <f>'2 - Base Fees Reduction'!#REF!</f>
        <v>#REF!</v>
      </c>
      <c r="G12" s="59" t="e">
        <f>'2 - Base Fees Reduction'!#REF!</f>
        <v>#REF!</v>
      </c>
      <c r="H12" s="59" t="e">
        <f>'2 - Base Fees Reduction'!#REF!</f>
        <v>#REF!</v>
      </c>
      <c r="I12" s="59" t="e">
        <f>'2 - Base Fees Reduction'!#REF!</f>
        <v>#REF!</v>
      </c>
      <c r="J12" s="59" t="e">
        <f>'2 - Base Fees Reduction'!#REF!</f>
        <v>#REF!</v>
      </c>
      <c r="K12" s="59" t="e">
        <f>'2 - Base Fees Reduction'!#REF!</f>
        <v>#REF!</v>
      </c>
      <c r="L12" s="59" t="e">
        <f>'2 - Base Fees Reduction'!#REF!</f>
        <v>#REF!</v>
      </c>
      <c r="M12" s="59" t="e">
        <f>'2 - Base Fees Reduction'!#REF!</f>
        <v>#REF!</v>
      </c>
      <c r="N12" s="60" t="str">
        <f>IF(ISERROR(AVERAGE(Table6344[[#This Row],[Column9]:[Column17]])),"",(AVERAGE(Table6344[[#This Row],[Column9]:[Column17]])))</f>
        <v/>
      </c>
    </row>
    <row r="13" spans="1:14" x14ac:dyDescent="0.55000000000000004">
      <c r="A13" s="36"/>
      <c r="B13" s="56" t="e">
        <f>'2 - Base Fees Reduction'!#REF!</f>
        <v>#REF!</v>
      </c>
      <c r="C13" s="57" t="e">
        <f>'2 - Base Fees Reduction'!#REF!</f>
        <v>#REF!</v>
      </c>
      <c r="D13" s="58" t="e">
        <f>'2 - Base Fees Reduction'!#REF!</f>
        <v>#REF!</v>
      </c>
      <c r="E13" s="59" t="e">
        <f>'2 - Base Fees Reduction'!#REF!</f>
        <v>#REF!</v>
      </c>
      <c r="F13" s="59" t="e">
        <f>'2 - Base Fees Reduction'!#REF!</f>
        <v>#REF!</v>
      </c>
      <c r="G13" s="59" t="e">
        <f>'2 - Base Fees Reduction'!#REF!</f>
        <v>#REF!</v>
      </c>
      <c r="H13" s="59" t="e">
        <f>'2 - Base Fees Reduction'!#REF!</f>
        <v>#REF!</v>
      </c>
      <c r="I13" s="59" t="e">
        <f>'2 - Base Fees Reduction'!#REF!</f>
        <v>#REF!</v>
      </c>
      <c r="J13" s="59" t="e">
        <f>'2 - Base Fees Reduction'!#REF!</f>
        <v>#REF!</v>
      </c>
      <c r="K13" s="59" t="e">
        <f>'2 - Base Fees Reduction'!#REF!</f>
        <v>#REF!</v>
      </c>
      <c r="L13" s="59" t="e">
        <f>'2 - Base Fees Reduction'!#REF!</f>
        <v>#REF!</v>
      </c>
      <c r="M13" s="59" t="e">
        <f>'2 - Base Fees Reduction'!#REF!</f>
        <v>#REF!</v>
      </c>
      <c r="N13" s="60" t="str">
        <f>IF(ISERROR(AVERAGE(Table6344[[#This Row],[Column9]:[Column17]])),"",(AVERAGE(Table6344[[#This Row],[Column9]:[Column17]])))</f>
        <v/>
      </c>
    </row>
    <row r="14" spans="1:14" x14ac:dyDescent="0.55000000000000004">
      <c r="A14" s="36"/>
      <c r="B14" s="56" t="e">
        <f>'2 - Base Fees Reduction'!#REF!</f>
        <v>#REF!</v>
      </c>
      <c r="C14" s="57" t="e">
        <f>'2 - Base Fees Reduction'!#REF!</f>
        <v>#REF!</v>
      </c>
      <c r="D14" s="58" t="e">
        <f>'2 - Base Fees Reduction'!#REF!</f>
        <v>#REF!</v>
      </c>
      <c r="E14" s="59" t="e">
        <f>'2 - Base Fees Reduction'!#REF!</f>
        <v>#REF!</v>
      </c>
      <c r="F14" s="59" t="e">
        <f>'2 - Base Fees Reduction'!#REF!</f>
        <v>#REF!</v>
      </c>
      <c r="G14" s="59" t="e">
        <f>'2 - Base Fees Reduction'!#REF!</f>
        <v>#REF!</v>
      </c>
      <c r="H14" s="59" t="e">
        <f>'2 - Base Fees Reduction'!#REF!</f>
        <v>#REF!</v>
      </c>
      <c r="I14" s="59" t="e">
        <f>'2 - Base Fees Reduction'!#REF!</f>
        <v>#REF!</v>
      </c>
      <c r="J14" s="59" t="e">
        <f>'2 - Base Fees Reduction'!#REF!</f>
        <v>#REF!</v>
      </c>
      <c r="K14" s="59" t="e">
        <f>'2 - Base Fees Reduction'!#REF!</f>
        <v>#REF!</v>
      </c>
      <c r="L14" s="59" t="e">
        <f>'2 - Base Fees Reduction'!#REF!</f>
        <v>#REF!</v>
      </c>
      <c r="M14" s="59" t="e">
        <f>'2 - Base Fees Reduction'!#REF!</f>
        <v>#REF!</v>
      </c>
      <c r="N14" s="60" t="str">
        <f>IF(ISERROR(AVERAGE(Table6344[[#This Row],[Column9]:[Column17]])),"",(AVERAGE(Table6344[[#This Row],[Column9]:[Column17]])))</f>
        <v/>
      </c>
    </row>
    <row r="15" spans="1:14" x14ac:dyDescent="0.55000000000000004">
      <c r="A15" s="36"/>
      <c r="B15" s="56" t="e">
        <f>'2 - Base Fees Reduction'!#REF!</f>
        <v>#REF!</v>
      </c>
      <c r="C15" s="57" t="e">
        <f>'2 - Base Fees Reduction'!#REF!</f>
        <v>#REF!</v>
      </c>
      <c r="D15" s="58" t="e">
        <f>'2 - Base Fees Reduction'!#REF!</f>
        <v>#REF!</v>
      </c>
      <c r="E15" s="59" t="e">
        <f>'2 - Base Fees Reduction'!#REF!</f>
        <v>#REF!</v>
      </c>
      <c r="F15" s="59" t="e">
        <f>'2 - Base Fees Reduction'!#REF!</f>
        <v>#REF!</v>
      </c>
      <c r="G15" s="59" t="e">
        <f>'2 - Base Fees Reduction'!#REF!</f>
        <v>#REF!</v>
      </c>
      <c r="H15" s="59" t="e">
        <f>'2 - Base Fees Reduction'!#REF!</f>
        <v>#REF!</v>
      </c>
      <c r="I15" s="59" t="e">
        <f>'2 - Base Fees Reduction'!#REF!</f>
        <v>#REF!</v>
      </c>
      <c r="J15" s="59" t="e">
        <f>'2 - Base Fees Reduction'!#REF!</f>
        <v>#REF!</v>
      </c>
      <c r="K15" s="59" t="e">
        <f>'2 - Base Fees Reduction'!#REF!</f>
        <v>#REF!</v>
      </c>
      <c r="L15" s="59" t="e">
        <f>'2 - Base Fees Reduction'!#REF!</f>
        <v>#REF!</v>
      </c>
      <c r="M15" s="59" t="e">
        <f>'2 - Base Fees Reduction'!#REF!</f>
        <v>#REF!</v>
      </c>
      <c r="N15" s="60" t="str">
        <f>IF(ISERROR(AVERAGE(Table6344[[#This Row],[Column9]:[Column17]])),"",(AVERAGE(Table6344[[#This Row],[Column9]:[Column17]])))</f>
        <v/>
      </c>
    </row>
    <row r="16" spans="1:14" x14ac:dyDescent="0.55000000000000004">
      <c r="A16" s="36"/>
      <c r="B16" s="56" t="e">
        <f>'2 - Base Fees Reduction'!#REF!</f>
        <v>#REF!</v>
      </c>
      <c r="C16" s="57" t="e">
        <f>'2 - Base Fees Reduction'!#REF!</f>
        <v>#REF!</v>
      </c>
      <c r="D16" s="58" t="e">
        <f>'2 - Base Fees Reduction'!#REF!</f>
        <v>#REF!</v>
      </c>
      <c r="E16" s="59" t="e">
        <f>'2 - Base Fees Reduction'!#REF!</f>
        <v>#REF!</v>
      </c>
      <c r="F16" s="59" t="e">
        <f>'2 - Base Fees Reduction'!#REF!</f>
        <v>#REF!</v>
      </c>
      <c r="G16" s="59" t="e">
        <f>'2 - Base Fees Reduction'!#REF!</f>
        <v>#REF!</v>
      </c>
      <c r="H16" s="59" t="e">
        <f>'2 - Base Fees Reduction'!#REF!</f>
        <v>#REF!</v>
      </c>
      <c r="I16" s="59" t="e">
        <f>'2 - Base Fees Reduction'!#REF!</f>
        <v>#REF!</v>
      </c>
      <c r="J16" s="59" t="e">
        <f>'2 - Base Fees Reduction'!#REF!</f>
        <v>#REF!</v>
      </c>
      <c r="K16" s="59" t="e">
        <f>'2 - Base Fees Reduction'!#REF!</f>
        <v>#REF!</v>
      </c>
      <c r="L16" s="59" t="e">
        <f>'2 - Base Fees Reduction'!#REF!</f>
        <v>#REF!</v>
      </c>
      <c r="M16" s="59" t="e">
        <f>'2 - Base Fees Reduction'!#REF!</f>
        <v>#REF!</v>
      </c>
      <c r="N16" s="60" t="str">
        <f>IF(ISERROR(AVERAGE(Table6344[[#This Row],[Column9]:[Column17]])),"",(AVERAGE(Table6344[[#This Row],[Column9]:[Column17]])))</f>
        <v/>
      </c>
    </row>
    <row r="17" spans="1:14" x14ac:dyDescent="0.55000000000000004">
      <c r="A17" s="36"/>
      <c r="B17" s="56" t="e">
        <f>'2 - Base Fees Reduction'!#REF!</f>
        <v>#REF!</v>
      </c>
      <c r="C17" s="57" t="e">
        <f>'2 - Base Fees Reduction'!#REF!</f>
        <v>#REF!</v>
      </c>
      <c r="D17" s="58" t="e">
        <f>'2 - Base Fees Reduction'!#REF!</f>
        <v>#REF!</v>
      </c>
      <c r="E17" s="59" t="e">
        <f>'2 - Base Fees Reduction'!#REF!</f>
        <v>#REF!</v>
      </c>
      <c r="F17" s="59" t="e">
        <f>'2 - Base Fees Reduction'!#REF!</f>
        <v>#REF!</v>
      </c>
      <c r="G17" s="59" t="e">
        <f>'2 - Base Fees Reduction'!#REF!</f>
        <v>#REF!</v>
      </c>
      <c r="H17" s="59" t="e">
        <f>'2 - Base Fees Reduction'!#REF!</f>
        <v>#REF!</v>
      </c>
      <c r="I17" s="59" t="e">
        <f>'2 - Base Fees Reduction'!#REF!</f>
        <v>#REF!</v>
      </c>
      <c r="J17" s="59" t="e">
        <f>'2 - Base Fees Reduction'!#REF!</f>
        <v>#REF!</v>
      </c>
      <c r="K17" s="59" t="e">
        <f>'2 - Base Fees Reduction'!#REF!</f>
        <v>#REF!</v>
      </c>
      <c r="L17" s="59" t="e">
        <f>'2 - Base Fees Reduction'!#REF!</f>
        <v>#REF!</v>
      </c>
      <c r="M17" s="59" t="e">
        <f>'2 - Base Fees Reduction'!#REF!</f>
        <v>#REF!</v>
      </c>
      <c r="N17" s="60" t="str">
        <f>IF(ISERROR(AVERAGE(Table6344[[#This Row],[Column9]:[Column17]])),"",(AVERAGE(Table6344[[#This Row],[Column9]:[Column17]])))</f>
        <v/>
      </c>
    </row>
    <row r="18" spans="1:14" x14ac:dyDescent="0.55000000000000004">
      <c r="A18" s="36"/>
      <c r="B18" s="56" t="e">
        <f>'2 - Base Fees Reduction'!#REF!</f>
        <v>#REF!</v>
      </c>
      <c r="C18" s="57" t="e">
        <f>'2 - Base Fees Reduction'!#REF!</f>
        <v>#REF!</v>
      </c>
      <c r="D18" s="58" t="e">
        <f>'2 - Base Fees Reduction'!#REF!</f>
        <v>#REF!</v>
      </c>
      <c r="E18" s="59" t="e">
        <f>'2 - Base Fees Reduction'!#REF!</f>
        <v>#REF!</v>
      </c>
      <c r="F18" s="59" t="e">
        <f>'2 - Base Fees Reduction'!#REF!</f>
        <v>#REF!</v>
      </c>
      <c r="G18" s="59" t="e">
        <f>'2 - Base Fees Reduction'!#REF!</f>
        <v>#REF!</v>
      </c>
      <c r="H18" s="59" t="e">
        <f>'2 - Base Fees Reduction'!#REF!</f>
        <v>#REF!</v>
      </c>
      <c r="I18" s="59" t="e">
        <f>'2 - Base Fees Reduction'!#REF!</f>
        <v>#REF!</v>
      </c>
      <c r="J18" s="59" t="e">
        <f>'2 - Base Fees Reduction'!#REF!</f>
        <v>#REF!</v>
      </c>
      <c r="K18" s="59" t="e">
        <f>'2 - Base Fees Reduction'!#REF!</f>
        <v>#REF!</v>
      </c>
      <c r="L18" s="59" t="e">
        <f>'2 - Base Fees Reduction'!#REF!</f>
        <v>#REF!</v>
      </c>
      <c r="M18" s="59" t="e">
        <f>'2 - Base Fees Reduction'!#REF!</f>
        <v>#REF!</v>
      </c>
      <c r="N18" s="60" t="str">
        <f>IF(ISERROR(AVERAGE(Table6344[[#This Row],[Column9]:[Column17]])),"",(AVERAGE(Table6344[[#This Row],[Column9]:[Column17]])))</f>
        <v/>
      </c>
    </row>
    <row r="19" spans="1:14" x14ac:dyDescent="0.55000000000000004">
      <c r="A19" s="36"/>
      <c r="B19" s="56" t="e">
        <f>'2 - Base Fees Reduction'!#REF!</f>
        <v>#REF!</v>
      </c>
      <c r="C19" s="57" t="e">
        <f>'2 - Base Fees Reduction'!#REF!</f>
        <v>#REF!</v>
      </c>
      <c r="D19" s="58" t="e">
        <f>'2 - Base Fees Reduction'!#REF!</f>
        <v>#REF!</v>
      </c>
      <c r="E19" s="59" t="e">
        <f>'2 - Base Fees Reduction'!#REF!</f>
        <v>#REF!</v>
      </c>
      <c r="F19" s="59" t="e">
        <f>'2 - Base Fees Reduction'!#REF!</f>
        <v>#REF!</v>
      </c>
      <c r="G19" s="59" t="e">
        <f>'2 - Base Fees Reduction'!#REF!</f>
        <v>#REF!</v>
      </c>
      <c r="H19" s="59" t="e">
        <f>'2 - Base Fees Reduction'!#REF!</f>
        <v>#REF!</v>
      </c>
      <c r="I19" s="59" t="e">
        <f>'2 - Base Fees Reduction'!#REF!</f>
        <v>#REF!</v>
      </c>
      <c r="J19" s="59" t="e">
        <f>'2 - Base Fees Reduction'!#REF!</f>
        <v>#REF!</v>
      </c>
      <c r="K19" s="59" t="e">
        <f>'2 - Base Fees Reduction'!#REF!</f>
        <v>#REF!</v>
      </c>
      <c r="L19" s="59" t="e">
        <f>'2 - Base Fees Reduction'!#REF!</f>
        <v>#REF!</v>
      </c>
      <c r="M19" s="59" t="e">
        <f>'2 - Base Fees Reduction'!#REF!</f>
        <v>#REF!</v>
      </c>
      <c r="N19" s="60" t="str">
        <f>IF(ISERROR(AVERAGE(Table6344[[#This Row],[Column9]:[Column17]])),"",(AVERAGE(Table6344[[#This Row],[Column9]:[Column17]])))</f>
        <v/>
      </c>
    </row>
    <row r="20" spans="1:14" x14ac:dyDescent="0.55000000000000004">
      <c r="A20" s="36"/>
      <c r="B20" s="56" t="e">
        <f>'2 - Base Fees Reduction'!#REF!</f>
        <v>#REF!</v>
      </c>
      <c r="C20" s="57" t="e">
        <f>'2 - Base Fees Reduction'!#REF!</f>
        <v>#REF!</v>
      </c>
      <c r="D20" s="58" t="e">
        <f>'2 - Base Fees Reduction'!#REF!</f>
        <v>#REF!</v>
      </c>
      <c r="E20" s="59" t="e">
        <f>'2 - Base Fees Reduction'!#REF!</f>
        <v>#REF!</v>
      </c>
      <c r="F20" s="59" t="e">
        <f>'2 - Base Fees Reduction'!#REF!</f>
        <v>#REF!</v>
      </c>
      <c r="G20" s="59" t="e">
        <f>'2 - Base Fees Reduction'!#REF!</f>
        <v>#REF!</v>
      </c>
      <c r="H20" s="59" t="e">
        <f>'2 - Base Fees Reduction'!#REF!</f>
        <v>#REF!</v>
      </c>
      <c r="I20" s="59" t="e">
        <f>'2 - Base Fees Reduction'!#REF!</f>
        <v>#REF!</v>
      </c>
      <c r="J20" s="59" t="e">
        <f>'2 - Base Fees Reduction'!#REF!</f>
        <v>#REF!</v>
      </c>
      <c r="K20" s="59" t="e">
        <f>'2 - Base Fees Reduction'!#REF!</f>
        <v>#REF!</v>
      </c>
      <c r="L20" s="59" t="e">
        <f>'2 - Base Fees Reduction'!#REF!</f>
        <v>#REF!</v>
      </c>
      <c r="M20" s="59" t="e">
        <f>'2 - Base Fees Reduction'!#REF!</f>
        <v>#REF!</v>
      </c>
      <c r="N20" s="60" t="str">
        <f>IF(ISERROR(AVERAGE(Table6344[[#This Row],[Column9]:[Column17]])),"",(AVERAGE(Table6344[[#This Row],[Column9]:[Column17]])))</f>
        <v/>
      </c>
    </row>
    <row r="21" spans="1:14" x14ac:dyDescent="0.55000000000000004">
      <c r="A21" s="36"/>
      <c r="B21" s="56" t="e">
        <f>'2 - Base Fees Reduction'!#REF!</f>
        <v>#REF!</v>
      </c>
      <c r="C21" s="57" t="e">
        <f>'2 - Base Fees Reduction'!#REF!</f>
        <v>#REF!</v>
      </c>
      <c r="D21" s="58" t="e">
        <f>'2 - Base Fees Reduction'!#REF!</f>
        <v>#REF!</v>
      </c>
      <c r="E21" s="59" t="e">
        <f>'2 - Base Fees Reduction'!#REF!</f>
        <v>#REF!</v>
      </c>
      <c r="F21" s="59" t="e">
        <f>'2 - Base Fees Reduction'!#REF!</f>
        <v>#REF!</v>
      </c>
      <c r="G21" s="59" t="e">
        <f>'2 - Base Fees Reduction'!#REF!</f>
        <v>#REF!</v>
      </c>
      <c r="H21" s="59" t="e">
        <f>'2 - Base Fees Reduction'!#REF!</f>
        <v>#REF!</v>
      </c>
      <c r="I21" s="59" t="e">
        <f>'2 - Base Fees Reduction'!#REF!</f>
        <v>#REF!</v>
      </c>
      <c r="J21" s="59" t="e">
        <f>'2 - Base Fees Reduction'!#REF!</f>
        <v>#REF!</v>
      </c>
      <c r="K21" s="59" t="e">
        <f>'2 - Base Fees Reduction'!#REF!</f>
        <v>#REF!</v>
      </c>
      <c r="L21" s="59" t="e">
        <f>'2 - Base Fees Reduction'!#REF!</f>
        <v>#REF!</v>
      </c>
      <c r="M21" s="59" t="e">
        <f>'2 - Base Fees Reduction'!#REF!</f>
        <v>#REF!</v>
      </c>
      <c r="N21" s="60" t="str">
        <f>IF(ISERROR(AVERAGE(Table6344[[#This Row],[Column9]:[Column17]])),"",(AVERAGE(Table6344[[#This Row],[Column9]:[Column17]])))</f>
        <v/>
      </c>
    </row>
    <row r="22" spans="1:14" x14ac:dyDescent="0.55000000000000004">
      <c r="A22" s="36"/>
      <c r="B22" s="56" t="e">
        <f>'2 - Base Fees Reduction'!#REF!</f>
        <v>#REF!</v>
      </c>
      <c r="C22" s="57" t="e">
        <f>'2 - Base Fees Reduction'!#REF!</f>
        <v>#REF!</v>
      </c>
      <c r="D22" s="58" t="e">
        <f>'2 - Base Fees Reduction'!#REF!</f>
        <v>#REF!</v>
      </c>
      <c r="E22" s="59" t="e">
        <f>'2 - Base Fees Reduction'!#REF!</f>
        <v>#REF!</v>
      </c>
      <c r="F22" s="59" t="e">
        <f>'2 - Base Fees Reduction'!#REF!</f>
        <v>#REF!</v>
      </c>
      <c r="G22" s="59" t="e">
        <f>'2 - Base Fees Reduction'!#REF!</f>
        <v>#REF!</v>
      </c>
      <c r="H22" s="59" t="e">
        <f>'2 - Base Fees Reduction'!#REF!</f>
        <v>#REF!</v>
      </c>
      <c r="I22" s="59" t="e">
        <f>'2 - Base Fees Reduction'!#REF!</f>
        <v>#REF!</v>
      </c>
      <c r="J22" s="59" t="e">
        <f>'2 - Base Fees Reduction'!#REF!</f>
        <v>#REF!</v>
      </c>
      <c r="K22" s="59" t="e">
        <f>'2 - Base Fees Reduction'!#REF!</f>
        <v>#REF!</v>
      </c>
      <c r="L22" s="59" t="e">
        <f>'2 - Base Fees Reduction'!#REF!</f>
        <v>#REF!</v>
      </c>
      <c r="M22" s="59" t="e">
        <f>'2 - Base Fees Reduction'!#REF!</f>
        <v>#REF!</v>
      </c>
      <c r="N22" s="60" t="str">
        <f>IF(ISERROR(AVERAGE(Table6344[[#This Row],[Column9]:[Column17]])),"",(AVERAGE(Table6344[[#This Row],[Column9]:[Column17]])))</f>
        <v/>
      </c>
    </row>
    <row r="23" spans="1:14" x14ac:dyDescent="0.55000000000000004">
      <c r="A23" s="36"/>
      <c r="B23" s="56" t="e">
        <f>'2 - Base Fees Reduction'!#REF!</f>
        <v>#REF!</v>
      </c>
      <c r="C23" s="57" t="e">
        <f>'2 - Base Fees Reduction'!#REF!</f>
        <v>#REF!</v>
      </c>
      <c r="D23" s="58" t="e">
        <f>'2 - Base Fees Reduction'!#REF!</f>
        <v>#REF!</v>
      </c>
      <c r="E23" s="59" t="e">
        <f>'2 - Base Fees Reduction'!#REF!</f>
        <v>#REF!</v>
      </c>
      <c r="F23" s="59" t="e">
        <f>'2 - Base Fees Reduction'!#REF!</f>
        <v>#REF!</v>
      </c>
      <c r="G23" s="59" t="e">
        <f>'2 - Base Fees Reduction'!#REF!</f>
        <v>#REF!</v>
      </c>
      <c r="H23" s="59" t="e">
        <f>'2 - Base Fees Reduction'!#REF!</f>
        <v>#REF!</v>
      </c>
      <c r="I23" s="59" t="e">
        <f>'2 - Base Fees Reduction'!#REF!</f>
        <v>#REF!</v>
      </c>
      <c r="J23" s="59" t="e">
        <f>'2 - Base Fees Reduction'!#REF!</f>
        <v>#REF!</v>
      </c>
      <c r="K23" s="59" t="e">
        <f>'2 - Base Fees Reduction'!#REF!</f>
        <v>#REF!</v>
      </c>
      <c r="L23" s="59" t="e">
        <f>'2 - Base Fees Reduction'!#REF!</f>
        <v>#REF!</v>
      </c>
      <c r="M23" s="59" t="e">
        <f>'2 - Base Fees Reduction'!#REF!</f>
        <v>#REF!</v>
      </c>
      <c r="N23" s="60" t="str">
        <f>IF(ISERROR(AVERAGE(Table6344[[#This Row],[Column9]:[Column17]])),"",(AVERAGE(Table6344[[#This Row],[Column9]:[Column17]])))</f>
        <v/>
      </c>
    </row>
    <row r="24" spans="1:14" x14ac:dyDescent="0.55000000000000004">
      <c r="A24" s="36"/>
      <c r="B24" s="56" t="e">
        <f>'2 - Base Fees Reduction'!#REF!</f>
        <v>#REF!</v>
      </c>
      <c r="C24" s="57" t="e">
        <f>'2 - Base Fees Reduction'!#REF!</f>
        <v>#REF!</v>
      </c>
      <c r="D24" s="58" t="e">
        <f>'2 - Base Fees Reduction'!#REF!</f>
        <v>#REF!</v>
      </c>
      <c r="E24" s="59" t="e">
        <f>'2 - Base Fees Reduction'!#REF!</f>
        <v>#REF!</v>
      </c>
      <c r="F24" s="59" t="e">
        <f>'2 - Base Fees Reduction'!#REF!</f>
        <v>#REF!</v>
      </c>
      <c r="G24" s="59" t="e">
        <f>'2 - Base Fees Reduction'!#REF!</f>
        <v>#REF!</v>
      </c>
      <c r="H24" s="59" t="e">
        <f>'2 - Base Fees Reduction'!#REF!</f>
        <v>#REF!</v>
      </c>
      <c r="I24" s="59" t="e">
        <f>'2 - Base Fees Reduction'!#REF!</f>
        <v>#REF!</v>
      </c>
      <c r="J24" s="59" t="e">
        <f>'2 - Base Fees Reduction'!#REF!</f>
        <v>#REF!</v>
      </c>
      <c r="K24" s="59" t="e">
        <f>'2 - Base Fees Reduction'!#REF!</f>
        <v>#REF!</v>
      </c>
      <c r="L24" s="59" t="e">
        <f>'2 - Base Fees Reduction'!#REF!</f>
        <v>#REF!</v>
      </c>
      <c r="M24" s="59" t="e">
        <f>'2 - Base Fees Reduction'!#REF!</f>
        <v>#REF!</v>
      </c>
      <c r="N24" s="60" t="str">
        <f>IF(ISERROR(AVERAGE(Table6344[[#This Row],[Column9]:[Column17]])),"",(AVERAGE(Table6344[[#This Row],[Column9]:[Column17]])))</f>
        <v/>
      </c>
    </row>
    <row r="25" spans="1:14" x14ac:dyDescent="0.55000000000000004">
      <c r="A25" s="36"/>
      <c r="B25" s="56" t="e">
        <f>'2 - Base Fees Reduction'!#REF!</f>
        <v>#REF!</v>
      </c>
      <c r="C25" s="57" t="e">
        <f>'2 - Base Fees Reduction'!#REF!</f>
        <v>#REF!</v>
      </c>
      <c r="D25" s="58" t="e">
        <f>'2 - Base Fees Reduction'!#REF!</f>
        <v>#REF!</v>
      </c>
      <c r="E25" s="59" t="e">
        <f>'2 - Base Fees Reduction'!#REF!</f>
        <v>#REF!</v>
      </c>
      <c r="F25" s="59" t="e">
        <f>'2 - Base Fees Reduction'!#REF!</f>
        <v>#REF!</v>
      </c>
      <c r="G25" s="59" t="e">
        <f>'2 - Base Fees Reduction'!#REF!</f>
        <v>#REF!</v>
      </c>
      <c r="H25" s="59" t="e">
        <f>'2 - Base Fees Reduction'!#REF!</f>
        <v>#REF!</v>
      </c>
      <c r="I25" s="59" t="e">
        <f>'2 - Base Fees Reduction'!#REF!</f>
        <v>#REF!</v>
      </c>
      <c r="J25" s="59" t="e">
        <f>'2 - Base Fees Reduction'!#REF!</f>
        <v>#REF!</v>
      </c>
      <c r="K25" s="59" t="e">
        <f>'2 - Base Fees Reduction'!#REF!</f>
        <v>#REF!</v>
      </c>
      <c r="L25" s="59" t="e">
        <f>'2 - Base Fees Reduction'!#REF!</f>
        <v>#REF!</v>
      </c>
      <c r="M25" s="59" t="e">
        <f>'2 - Base Fees Reduction'!#REF!</f>
        <v>#REF!</v>
      </c>
      <c r="N25" s="60" t="str">
        <f>IF(ISERROR(AVERAGE(Table6344[[#This Row],[Column9]:[Column17]])),"",(AVERAGE(Table6344[[#This Row],[Column9]:[Column17]])))</f>
        <v/>
      </c>
    </row>
    <row r="26" spans="1:14" x14ac:dyDescent="0.55000000000000004">
      <c r="A26" s="36"/>
      <c r="B26" s="56" t="e">
        <f>'2 - Base Fees Reduction'!#REF!</f>
        <v>#REF!</v>
      </c>
      <c r="C26" s="57" t="e">
        <f>'2 - Base Fees Reduction'!#REF!</f>
        <v>#REF!</v>
      </c>
      <c r="D26" s="58" t="e">
        <f>'2 - Base Fees Reduction'!#REF!</f>
        <v>#REF!</v>
      </c>
      <c r="E26" s="59" t="e">
        <f>'2 - Base Fees Reduction'!#REF!</f>
        <v>#REF!</v>
      </c>
      <c r="F26" s="59" t="e">
        <f>'2 - Base Fees Reduction'!#REF!</f>
        <v>#REF!</v>
      </c>
      <c r="G26" s="59" t="e">
        <f>'2 - Base Fees Reduction'!#REF!</f>
        <v>#REF!</v>
      </c>
      <c r="H26" s="59" t="e">
        <f>'2 - Base Fees Reduction'!#REF!</f>
        <v>#REF!</v>
      </c>
      <c r="I26" s="59" t="e">
        <f>'2 - Base Fees Reduction'!#REF!</f>
        <v>#REF!</v>
      </c>
      <c r="J26" s="59" t="e">
        <f>'2 - Base Fees Reduction'!#REF!</f>
        <v>#REF!</v>
      </c>
      <c r="K26" s="59" t="e">
        <f>'2 - Base Fees Reduction'!#REF!</f>
        <v>#REF!</v>
      </c>
      <c r="L26" s="59" t="e">
        <f>'2 - Base Fees Reduction'!#REF!</f>
        <v>#REF!</v>
      </c>
      <c r="M26" s="59" t="e">
        <f>'2 - Base Fees Reduction'!#REF!</f>
        <v>#REF!</v>
      </c>
      <c r="N26" s="60" t="str">
        <f>IF(ISERROR(AVERAGE(Table6344[[#This Row],[Column9]:[Column17]])),"",(AVERAGE(Table6344[[#This Row],[Column9]:[Column17]])))</f>
        <v/>
      </c>
    </row>
    <row r="27" spans="1:14" x14ac:dyDescent="0.55000000000000004">
      <c r="A27" s="36"/>
      <c r="B27" s="56" t="e">
        <f>'2 - Base Fees Reduction'!#REF!</f>
        <v>#REF!</v>
      </c>
      <c r="C27" s="57" t="e">
        <f>'2 - Base Fees Reduction'!#REF!</f>
        <v>#REF!</v>
      </c>
      <c r="D27" s="58" t="e">
        <f>'2 - Base Fees Reduction'!#REF!</f>
        <v>#REF!</v>
      </c>
      <c r="E27" s="59" t="e">
        <f>'2 - Base Fees Reduction'!#REF!</f>
        <v>#REF!</v>
      </c>
      <c r="F27" s="59" t="e">
        <f>'2 - Base Fees Reduction'!#REF!</f>
        <v>#REF!</v>
      </c>
      <c r="G27" s="59" t="e">
        <f>'2 - Base Fees Reduction'!#REF!</f>
        <v>#REF!</v>
      </c>
      <c r="H27" s="59" t="e">
        <f>'2 - Base Fees Reduction'!#REF!</f>
        <v>#REF!</v>
      </c>
      <c r="I27" s="59" t="e">
        <f>'2 - Base Fees Reduction'!#REF!</f>
        <v>#REF!</v>
      </c>
      <c r="J27" s="59" t="e">
        <f>'2 - Base Fees Reduction'!#REF!</f>
        <v>#REF!</v>
      </c>
      <c r="K27" s="59" t="e">
        <f>'2 - Base Fees Reduction'!#REF!</f>
        <v>#REF!</v>
      </c>
      <c r="L27" s="59" t="e">
        <f>'2 - Base Fees Reduction'!#REF!</f>
        <v>#REF!</v>
      </c>
      <c r="M27" s="59" t="e">
        <f>'2 - Base Fees Reduction'!#REF!</f>
        <v>#REF!</v>
      </c>
      <c r="N27" s="60" t="str">
        <f>IF(ISERROR(AVERAGE(Table6344[[#This Row],[Column9]:[Column17]])),"",(AVERAGE(Table6344[[#This Row],[Column9]:[Column17]])))</f>
        <v/>
      </c>
    </row>
    <row r="29" spans="1:14" ht="14.7" thickBot="1" x14ac:dyDescent="0.6">
      <c r="D29" s="9" t="s">
        <v>70</v>
      </c>
      <c r="E29" s="61" t="e">
        <f>SUM(Table6344[Column9])</f>
        <v>#REF!</v>
      </c>
      <c r="F29" s="61" t="e">
        <f>SUM(Table6344[Column10])</f>
        <v>#REF!</v>
      </c>
      <c r="G29" s="61" t="e">
        <f>SUM(Table6344[Column11])</f>
        <v>#REF!</v>
      </c>
      <c r="H29" s="61" t="e">
        <f>SUM(Table6344[Column12])</f>
        <v>#REF!</v>
      </c>
      <c r="I29" s="61" t="e">
        <f>SUM(Table6344[Column13])</f>
        <v>#REF!</v>
      </c>
      <c r="J29" s="61" t="e">
        <f>SUM(Table6344[Column14])</f>
        <v>#REF!</v>
      </c>
      <c r="K29" s="61" t="e">
        <f>SUM(Table6344[Column15])</f>
        <v>#REF!</v>
      </c>
      <c r="L29" s="61" t="e">
        <f>SUM(Table6344[Column16])</f>
        <v>#REF!</v>
      </c>
      <c r="M29" s="61" t="e">
        <f>SUM(Table6344[Column17])</f>
        <v>#REF!</v>
      </c>
      <c r="N29" s="61">
        <f>SUM(Table6344[Column18])</f>
        <v>0</v>
      </c>
    </row>
    <row r="30" spans="1:14" ht="14.7" thickTop="1" x14ac:dyDescent="0.55000000000000004"/>
    <row r="1378" spans="2:4" x14ac:dyDescent="0.55000000000000004">
      <c r="B1378" s="8" t="s">
        <v>9</v>
      </c>
      <c r="C1378" s="8" t="s">
        <v>46</v>
      </c>
      <c r="D1378" s="8" t="s">
        <v>42</v>
      </c>
    </row>
    <row r="1379" spans="2:4" x14ac:dyDescent="0.55000000000000004">
      <c r="B1379" s="8" t="s">
        <v>10</v>
      </c>
      <c r="C1379" s="8" t="s">
        <v>47</v>
      </c>
      <c r="D1379" s="8" t="s">
        <v>43</v>
      </c>
    </row>
    <row r="1380" spans="2:4" x14ac:dyDescent="0.55000000000000004">
      <c r="B1380" s="8" t="s">
        <v>11</v>
      </c>
      <c r="C1380" s="8" t="s">
        <v>48</v>
      </c>
      <c r="D1380" s="8" t="s">
        <v>44</v>
      </c>
    </row>
    <row r="1381" spans="2:4" x14ac:dyDescent="0.55000000000000004">
      <c r="B1381" s="8" t="s">
        <v>12</v>
      </c>
      <c r="C1381" s="8" t="s">
        <v>49</v>
      </c>
    </row>
    <row r="1382" spans="2:4" x14ac:dyDescent="0.55000000000000004">
      <c r="B1382" s="8" t="s">
        <v>32</v>
      </c>
      <c r="C1382" s="8" t="s">
        <v>50</v>
      </c>
    </row>
    <row r="1383" spans="2:4" x14ac:dyDescent="0.55000000000000004">
      <c r="B1383" s="8" t="s">
        <v>33</v>
      </c>
    </row>
    <row r="1384" spans="2:4" x14ac:dyDescent="0.55000000000000004">
      <c r="B1384" s="8" t="s">
        <v>34</v>
      </c>
    </row>
    <row r="1385" spans="2:4" x14ac:dyDescent="0.55000000000000004">
      <c r="B1385" s="8" t="s">
        <v>35</v>
      </c>
    </row>
    <row r="1386" spans="2:4" x14ac:dyDescent="0.55000000000000004">
      <c r="B1386" s="8" t="s">
        <v>36</v>
      </c>
    </row>
    <row r="1387" spans="2:4" x14ac:dyDescent="0.55000000000000004">
      <c r="B1387" s="8" t="s">
        <v>13</v>
      </c>
    </row>
  </sheetData>
  <sheetProtection algorithmName="SHA-512" hashValue="+DMEzaXs0PoXx/NP6C+f9Oo2P4CwHzZqxEq38SzZtJH1B1zez+keQeycGvaMEMiU0l08/BW3rNUwiQWPAyXWCA==" saltValue="ZI8fUWbOOEfsCdwwUYeYfg==" spinCount="100000" sheet="1" insertRows="0" sort="0" autoFilter="0"/>
  <mergeCells count="6">
    <mergeCell ref="A1:N3"/>
    <mergeCell ref="E5:M5"/>
    <mergeCell ref="N6:N7"/>
    <mergeCell ref="B6:B7"/>
    <mergeCell ref="C6:C7"/>
    <mergeCell ref="D6:D7"/>
  </mergeCells>
  <phoneticPr fontId="17" type="noConversion"/>
  <dataValidations xWindow="1164" yWindow="648" count="1">
    <dataValidation allowBlank="1" showInputMessage="1" showErrorMessage="1" promptTitle="Number of full-fee children" prompt="Number of full-fee children (excluding fee subsidy children)" sqref="E9:M27" xr:uid="{EAFBB195-4DE9-4ABF-A496-CC961439B86D}"/>
  </dataValidations>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F3565-B1C5-4FA6-900D-CDBC67219952}">
  <sheetPr>
    <tabColor rgb="FF0070C0"/>
    <pageSetUpPr fitToPage="1"/>
  </sheetPr>
  <dimension ref="A1:H103"/>
  <sheetViews>
    <sheetView showGridLines="0" zoomScaleNormal="100" workbookViewId="0">
      <selection activeCell="D8" sqref="D8"/>
    </sheetView>
  </sheetViews>
  <sheetFormatPr defaultColWidth="8.89453125" defaultRowHeight="14.4" x14ac:dyDescent="0.55000000000000004"/>
  <cols>
    <col min="1" max="1" width="15.3125" style="8" customWidth="1"/>
    <col min="2" max="2" width="42.89453125" style="8" bestFit="1" customWidth="1"/>
    <col min="3" max="3" width="34" style="8" customWidth="1"/>
    <col min="4" max="4" width="47.89453125" style="8" customWidth="1"/>
    <col min="5" max="8" width="11.1015625" style="8" customWidth="1"/>
    <col min="9" max="16384" width="8.89453125" style="8"/>
  </cols>
  <sheetData>
    <row r="1" spans="1:8" ht="14.4" customHeight="1" x14ac:dyDescent="0.55000000000000004">
      <c r="A1" s="280" t="s">
        <v>660</v>
      </c>
      <c r="B1" s="280"/>
      <c r="C1" s="280"/>
      <c r="D1" s="280"/>
      <c r="E1" s="280"/>
      <c r="F1" s="280"/>
      <c r="G1" s="280"/>
      <c r="H1" s="280"/>
    </row>
    <row r="2" spans="1:8" ht="14.4" customHeight="1" x14ac:dyDescent="0.55000000000000004">
      <c r="A2" s="280"/>
      <c r="B2" s="280"/>
      <c r="C2" s="280"/>
      <c r="D2" s="280"/>
      <c r="E2" s="280"/>
      <c r="F2" s="280"/>
      <c r="G2" s="280"/>
      <c r="H2" s="280"/>
    </row>
    <row r="3" spans="1:8" ht="114" customHeight="1" x14ac:dyDescent="0.55000000000000004">
      <c r="A3" s="280"/>
      <c r="B3" s="280"/>
      <c r="C3" s="280"/>
      <c r="D3" s="280"/>
      <c r="E3" s="280"/>
      <c r="F3" s="280"/>
      <c r="G3" s="280"/>
      <c r="H3" s="280"/>
    </row>
    <row r="4" spans="1:8" ht="23.1" x14ac:dyDescent="0.85">
      <c r="A4" s="17"/>
      <c r="B4" s="18"/>
      <c r="C4" s="17"/>
    </row>
    <row r="5" spans="1:8" x14ac:dyDescent="0.55000000000000004">
      <c r="A5" s="17"/>
      <c r="B5" s="19"/>
      <c r="C5" s="17"/>
    </row>
    <row r="6" spans="1:8" ht="25.8" x14ac:dyDescent="0.95">
      <c r="A6" s="17"/>
      <c r="B6" s="37" t="s">
        <v>41</v>
      </c>
      <c r="C6" s="17"/>
    </row>
    <row r="7" spans="1:8" x14ac:dyDescent="0.55000000000000004">
      <c r="A7" s="17"/>
      <c r="B7" s="19"/>
      <c r="C7" s="17"/>
    </row>
    <row r="8" spans="1:8" x14ac:dyDescent="0.55000000000000004">
      <c r="A8" s="17"/>
      <c r="B8" s="160" t="s">
        <v>38</v>
      </c>
      <c r="C8" s="17"/>
      <c r="D8" s="96"/>
      <c r="E8" s="81"/>
    </row>
    <row r="9" spans="1:8" x14ac:dyDescent="0.55000000000000004">
      <c r="A9" s="17"/>
      <c r="B9" s="160" t="s">
        <v>140</v>
      </c>
      <c r="C9" s="17"/>
      <c r="D9" s="96"/>
    </row>
    <row r="10" spans="1:8" x14ac:dyDescent="0.55000000000000004">
      <c r="A10" s="17"/>
      <c r="B10" s="160" t="s">
        <v>72</v>
      </c>
      <c r="C10" s="17"/>
      <c r="D10" s="96"/>
      <c r="E10" s="22"/>
    </row>
    <row r="11" spans="1:8" x14ac:dyDescent="0.55000000000000004">
      <c r="A11" s="17"/>
      <c r="B11" s="160" t="s">
        <v>73</v>
      </c>
      <c r="C11" s="17"/>
      <c r="D11" s="7"/>
      <c r="E11" s="22"/>
    </row>
    <row r="12" spans="1:8" x14ac:dyDescent="0.55000000000000004">
      <c r="A12" s="17"/>
      <c r="B12" s="160" t="s">
        <v>86</v>
      </c>
      <c r="C12" s="17"/>
      <c r="D12" s="7"/>
      <c r="E12" s="22"/>
    </row>
    <row r="13" spans="1:8" x14ac:dyDescent="0.55000000000000004">
      <c r="A13" s="17"/>
      <c r="B13" s="160" t="s">
        <v>39</v>
      </c>
      <c r="C13" s="17"/>
      <c r="D13" s="96"/>
    </row>
    <row r="14" spans="1:8" x14ac:dyDescent="0.55000000000000004">
      <c r="A14" s="17"/>
      <c r="B14" s="160" t="s">
        <v>40</v>
      </c>
      <c r="C14" s="17"/>
      <c r="D14" s="96"/>
    </row>
    <row r="15" spans="1:8" ht="44.1" x14ac:dyDescent="0.7">
      <c r="A15" s="17"/>
      <c r="B15" s="20" t="s">
        <v>108</v>
      </c>
      <c r="C15" s="17"/>
      <c r="D15" s="6"/>
      <c r="E15" s="21" t="str">
        <f>IF(D15="","",IF(D15="Yes","Please Complete Tab 6 - Closure dates","Please Ignore Tab 6 - Closure dates"))</f>
        <v/>
      </c>
    </row>
    <row r="16" spans="1:8" x14ac:dyDescent="0.55000000000000004">
      <c r="A16" s="17"/>
      <c r="B16" s="160"/>
      <c r="C16" s="17"/>
    </row>
    <row r="17" spans="1:6" x14ac:dyDescent="0.55000000000000004">
      <c r="A17" s="17"/>
      <c r="B17" s="17"/>
      <c r="C17" s="17"/>
    </row>
    <row r="18" spans="1:6" ht="25.8" x14ac:dyDescent="0.95">
      <c r="A18" s="17"/>
      <c r="B18" s="37" t="s">
        <v>126</v>
      </c>
      <c r="C18" s="17"/>
    </row>
    <row r="19" spans="1:6" x14ac:dyDescent="0.55000000000000004">
      <c r="A19" s="17"/>
      <c r="B19" s="79" t="s">
        <v>654</v>
      </c>
      <c r="C19" s="17"/>
    </row>
    <row r="20" spans="1:6" ht="26.4" customHeight="1" x14ac:dyDescent="0.55000000000000004">
      <c r="A20" s="17"/>
      <c r="B20" s="286" t="s">
        <v>127</v>
      </c>
      <c r="C20" s="286"/>
      <c r="D20" s="286"/>
      <c r="E20" s="286"/>
    </row>
    <row r="21" spans="1:6" x14ac:dyDescent="0.55000000000000004">
      <c r="A21" s="17"/>
      <c r="B21" s="79" t="s">
        <v>655</v>
      </c>
      <c r="C21" s="17"/>
    </row>
    <row r="22" spans="1:6" x14ac:dyDescent="0.55000000000000004">
      <c r="A22" s="17"/>
      <c r="B22" s="79"/>
      <c r="C22" s="17"/>
    </row>
    <row r="23" spans="1:6" ht="18.3" x14ac:dyDescent="0.7">
      <c r="A23" s="17"/>
      <c r="B23" s="80" t="s">
        <v>128</v>
      </c>
      <c r="C23" s="17"/>
    </row>
    <row r="24" spans="1:6" x14ac:dyDescent="0.55000000000000004">
      <c r="A24" s="17"/>
      <c r="B24" s="79" t="s">
        <v>129</v>
      </c>
      <c r="C24" s="287"/>
      <c r="D24" s="287"/>
    </row>
    <row r="25" spans="1:6" x14ac:dyDescent="0.55000000000000004">
      <c r="A25" s="17"/>
      <c r="B25" s="79" t="s">
        <v>130</v>
      </c>
      <c r="C25" s="287"/>
      <c r="D25" s="287"/>
      <c r="F25" s="95" t="s">
        <v>145</v>
      </c>
    </row>
    <row r="26" spans="1:6" x14ac:dyDescent="0.55000000000000004">
      <c r="A26" s="17"/>
      <c r="B26" s="79" t="s">
        <v>131</v>
      </c>
      <c r="C26" s="287"/>
      <c r="D26" s="287"/>
    </row>
    <row r="27" spans="1:6" x14ac:dyDescent="0.55000000000000004">
      <c r="A27" s="17"/>
      <c r="B27" s="79" t="s">
        <v>132</v>
      </c>
      <c r="C27" s="285"/>
      <c r="D27" s="285"/>
    </row>
    <row r="28" spans="1:6" x14ac:dyDescent="0.55000000000000004">
      <c r="A28" s="17"/>
      <c r="B28" s="79"/>
      <c r="C28" s="17"/>
    </row>
    <row r="31" spans="1:6" ht="25.8" x14ac:dyDescent="0.95">
      <c r="B31" s="38" t="s">
        <v>68</v>
      </c>
      <c r="C31" s="22"/>
      <c r="D31" s="23"/>
    </row>
    <row r="32" spans="1:6" x14ac:dyDescent="0.55000000000000004">
      <c r="B32" s="24" t="s">
        <v>88</v>
      </c>
      <c r="C32" s="22"/>
      <c r="D32" s="23"/>
    </row>
    <row r="102" spans="1:3" x14ac:dyDescent="0.55000000000000004">
      <c r="A102" s="8" t="s">
        <v>59</v>
      </c>
      <c r="B102" s="8" t="s">
        <v>64</v>
      </c>
      <c r="C102" s="8" t="s">
        <v>66</v>
      </c>
    </row>
    <row r="103" spans="1:3" x14ac:dyDescent="0.55000000000000004">
      <c r="A103" s="8" t="s">
        <v>60</v>
      </c>
      <c r="B103" s="8" t="s">
        <v>65</v>
      </c>
      <c r="C103" s="8" t="s">
        <v>67</v>
      </c>
    </row>
  </sheetData>
  <sheetProtection algorithmName="SHA-512" hashValue="MHkyklvygvQIIutd/3vpgLI5h6tsoau/0eZx1AxRWc3igliekhJnit+Yf92zq9Qvzz1yRyBXU64aH1/AkSeoCw==" saltValue="Rr6m7iaGnrkQVA27liPqew==" spinCount="100000" sheet="1" objects="1" scenarios="1"/>
  <mergeCells count="6">
    <mergeCell ref="C27:D27"/>
    <mergeCell ref="A1:H3"/>
    <mergeCell ref="B20:E20"/>
    <mergeCell ref="C24:D24"/>
    <mergeCell ref="C25:D25"/>
    <mergeCell ref="C26:D26"/>
  </mergeCells>
  <dataValidations count="3">
    <dataValidation type="list" allowBlank="1" showInputMessage="1" showErrorMessage="1" sqref="D15" xr:uid="{2BDBCB78-2EF4-44D4-92AE-EAACA4EDC22A}">
      <formula1>$A$101:$A$103</formula1>
    </dataValidation>
    <dataValidation type="list" allowBlank="1" showInputMessage="1" showErrorMessage="1" sqref="D13" xr:uid="{0D22994E-E6E0-4935-B02E-19AA46756D0A}">
      <formula1>"For-profit,Non-profit"</formula1>
    </dataValidation>
    <dataValidation type="list" allowBlank="1" showInputMessage="1" showErrorMessage="1" sqref="D14" xr:uid="{3120876C-1CD1-4318-A8B4-62B89104DB66}">
      <formula1>"Centre,Home"</formula1>
    </dataValidation>
  </dataValidations>
  <pageMargins left="0.7" right="0.7" top="0.75" bottom="0.75" header="0.3" footer="0.3"/>
  <pageSetup scale="67" orientation="landscape" r:id="rId1"/>
  <headerFooter>
    <oddHeader>&amp;C&amp;G</oddHeader>
  </headerFooter>
  <rowBreaks count="1" manualBreakCount="1">
    <brk id="6" max="16383" man="1"/>
  </rowBreaks>
  <colBreaks count="1" manualBreakCount="1">
    <brk id="3" max="1048575" man="1"/>
  </col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954D0-703F-4742-926E-5FBA70B084A4}">
  <sheetPr>
    <tabColor rgb="FFFFFF00"/>
  </sheetPr>
  <dimension ref="A1:M177"/>
  <sheetViews>
    <sheetView topLeftCell="C1" workbookViewId="0">
      <selection activeCell="H17" sqref="H17"/>
    </sheetView>
  </sheetViews>
  <sheetFormatPr defaultColWidth="8.89453125" defaultRowHeight="14.4" x14ac:dyDescent="0.55000000000000004"/>
  <cols>
    <col min="1" max="1" width="8.5234375" style="68" bestFit="1" customWidth="1"/>
    <col min="2" max="2" width="55.68359375" style="68" bestFit="1" customWidth="1"/>
    <col min="3" max="3" width="57.7890625" style="68" bestFit="1" customWidth="1"/>
    <col min="4" max="4" width="61.68359375" style="68" customWidth="1"/>
    <col min="5" max="5" width="15.89453125" style="68" bestFit="1" customWidth="1"/>
    <col min="6" max="6" width="9.68359375" style="68" bestFit="1" customWidth="1"/>
    <col min="7" max="16384" width="8.89453125" style="68"/>
  </cols>
  <sheetData>
    <row r="1" spans="1:13" ht="30" x14ac:dyDescent="0.55000000000000004">
      <c r="A1" s="110" t="s">
        <v>159</v>
      </c>
      <c r="B1" s="111" t="s">
        <v>160</v>
      </c>
      <c r="C1" s="111" t="s">
        <v>161</v>
      </c>
      <c r="D1" s="112" t="s">
        <v>162</v>
      </c>
      <c r="E1" s="113" t="s">
        <v>163</v>
      </c>
      <c r="F1" s="113" t="s">
        <v>164</v>
      </c>
    </row>
    <row r="2" spans="1:13" x14ac:dyDescent="0.55000000000000004">
      <c r="A2" s="114">
        <v>86638</v>
      </c>
      <c r="B2" s="115" t="s">
        <v>165</v>
      </c>
      <c r="C2" s="116" t="s">
        <v>166</v>
      </c>
      <c r="D2" s="117" t="s">
        <v>167</v>
      </c>
      <c r="E2" s="68" t="s">
        <v>168</v>
      </c>
      <c r="F2" s="68" t="s">
        <v>64</v>
      </c>
      <c r="H2" s="140" t="s">
        <v>616</v>
      </c>
      <c r="I2" s="109"/>
      <c r="J2" s="109"/>
      <c r="K2" s="109"/>
      <c r="L2" s="109"/>
      <c r="M2" s="109"/>
    </row>
    <row r="3" spans="1:13" x14ac:dyDescent="0.55000000000000004">
      <c r="A3" s="118">
        <v>85805</v>
      </c>
      <c r="B3" s="119" t="s">
        <v>169</v>
      </c>
      <c r="C3" s="119" t="s">
        <v>170</v>
      </c>
      <c r="D3" s="120" t="s">
        <v>171</v>
      </c>
      <c r="E3" s="68" t="s">
        <v>168</v>
      </c>
      <c r="F3" s="68" t="s">
        <v>64</v>
      </c>
    </row>
    <row r="4" spans="1:13" x14ac:dyDescent="0.55000000000000004">
      <c r="A4" s="114">
        <v>33913</v>
      </c>
      <c r="B4" s="119" t="s">
        <v>172</v>
      </c>
      <c r="C4" s="119" t="s">
        <v>173</v>
      </c>
      <c r="D4" s="120" t="s">
        <v>174</v>
      </c>
      <c r="E4" s="68" t="s">
        <v>168</v>
      </c>
      <c r="F4" s="68" t="s">
        <v>64</v>
      </c>
    </row>
    <row r="5" spans="1:13" x14ac:dyDescent="0.55000000000000004">
      <c r="A5" s="114">
        <v>64215</v>
      </c>
      <c r="B5" s="119" t="s">
        <v>175</v>
      </c>
      <c r="C5" s="119" t="s">
        <v>176</v>
      </c>
      <c r="D5" s="120" t="s">
        <v>177</v>
      </c>
      <c r="E5" s="68" t="s">
        <v>168</v>
      </c>
      <c r="F5" s="68" t="s">
        <v>64</v>
      </c>
    </row>
    <row r="6" spans="1:13" x14ac:dyDescent="0.55000000000000004">
      <c r="A6" s="114">
        <v>37103</v>
      </c>
      <c r="B6" s="119" t="s">
        <v>178</v>
      </c>
      <c r="C6" s="119" t="s">
        <v>179</v>
      </c>
      <c r="D6" s="120" t="s">
        <v>177</v>
      </c>
      <c r="E6" s="68" t="s">
        <v>168</v>
      </c>
      <c r="F6" s="68" t="s">
        <v>64</v>
      </c>
    </row>
    <row r="7" spans="1:13" x14ac:dyDescent="0.55000000000000004">
      <c r="A7" s="114">
        <v>55211</v>
      </c>
      <c r="B7" s="119" t="s">
        <v>180</v>
      </c>
      <c r="C7" s="119" t="s">
        <v>181</v>
      </c>
      <c r="D7" s="120" t="s">
        <v>182</v>
      </c>
      <c r="E7" s="68" t="s">
        <v>168</v>
      </c>
      <c r="F7" s="68" t="s">
        <v>183</v>
      </c>
    </row>
    <row r="8" spans="1:13" x14ac:dyDescent="0.55000000000000004">
      <c r="A8" s="114">
        <v>77724</v>
      </c>
      <c r="B8" s="121" t="s">
        <v>184</v>
      </c>
      <c r="C8" s="121" t="s">
        <v>184</v>
      </c>
      <c r="D8" s="122" t="s">
        <v>185</v>
      </c>
      <c r="E8" s="68" t="s">
        <v>168</v>
      </c>
      <c r="F8" s="68" t="s">
        <v>64</v>
      </c>
    </row>
    <row r="9" spans="1:13" x14ac:dyDescent="0.55000000000000004">
      <c r="A9" s="114">
        <v>87466</v>
      </c>
      <c r="B9" s="123" t="s">
        <v>186</v>
      </c>
      <c r="C9" s="123" t="s">
        <v>187</v>
      </c>
      <c r="D9" s="124"/>
      <c r="E9" s="68" t="s">
        <v>168</v>
      </c>
      <c r="F9" s="68" t="s">
        <v>64</v>
      </c>
    </row>
    <row r="10" spans="1:13" x14ac:dyDescent="0.55000000000000004">
      <c r="A10" s="114">
        <v>154</v>
      </c>
      <c r="B10" s="119" t="s">
        <v>188</v>
      </c>
      <c r="C10" s="119" t="s">
        <v>188</v>
      </c>
      <c r="D10" s="120" t="s">
        <v>189</v>
      </c>
      <c r="E10" s="68" t="s">
        <v>168</v>
      </c>
      <c r="F10" s="68" t="s">
        <v>64</v>
      </c>
    </row>
    <row r="11" spans="1:13" x14ac:dyDescent="0.55000000000000004">
      <c r="A11" s="114">
        <v>58912</v>
      </c>
      <c r="B11" s="119" t="s">
        <v>190</v>
      </c>
      <c r="C11" s="125" t="s">
        <v>191</v>
      </c>
      <c r="D11" s="126" t="s">
        <v>192</v>
      </c>
      <c r="E11" s="68" t="s">
        <v>168</v>
      </c>
      <c r="F11" s="68" t="s">
        <v>64</v>
      </c>
    </row>
    <row r="12" spans="1:13" x14ac:dyDescent="0.55000000000000004">
      <c r="A12" s="114">
        <v>31198</v>
      </c>
      <c r="B12" s="119" t="s">
        <v>193</v>
      </c>
      <c r="C12" s="119" t="s">
        <v>194</v>
      </c>
      <c r="D12" s="120" t="s">
        <v>195</v>
      </c>
      <c r="E12" s="68" t="s">
        <v>168</v>
      </c>
      <c r="F12" s="68" t="s">
        <v>64</v>
      </c>
    </row>
    <row r="13" spans="1:13" x14ac:dyDescent="0.55000000000000004">
      <c r="A13" s="114">
        <v>83691</v>
      </c>
      <c r="B13" s="119" t="s">
        <v>196</v>
      </c>
      <c r="C13" s="119" t="s">
        <v>197</v>
      </c>
      <c r="D13" s="120" t="s">
        <v>198</v>
      </c>
      <c r="E13" s="68" t="s">
        <v>168</v>
      </c>
      <c r="F13" s="68" t="s">
        <v>64</v>
      </c>
    </row>
    <row r="14" spans="1:13" x14ac:dyDescent="0.55000000000000004">
      <c r="A14" s="114">
        <v>62631</v>
      </c>
      <c r="B14" s="119" t="s">
        <v>199</v>
      </c>
      <c r="C14" s="119" t="s">
        <v>200</v>
      </c>
      <c r="D14" s="120" t="s">
        <v>201</v>
      </c>
      <c r="E14" s="68" t="s">
        <v>168</v>
      </c>
      <c r="F14" s="68" t="s">
        <v>64</v>
      </c>
    </row>
    <row r="15" spans="1:13" x14ac:dyDescent="0.55000000000000004">
      <c r="A15" s="118">
        <v>4979</v>
      </c>
      <c r="B15" s="119" t="s">
        <v>202</v>
      </c>
      <c r="C15" s="119" t="s">
        <v>203</v>
      </c>
      <c r="D15" s="120" t="s">
        <v>204</v>
      </c>
      <c r="E15" s="68" t="s">
        <v>168</v>
      </c>
      <c r="F15" s="68" t="s">
        <v>64</v>
      </c>
    </row>
    <row r="16" spans="1:13" x14ac:dyDescent="0.55000000000000004">
      <c r="A16" s="114">
        <v>7499</v>
      </c>
      <c r="B16" s="119" t="s">
        <v>205</v>
      </c>
      <c r="C16" s="119" t="s">
        <v>205</v>
      </c>
      <c r="D16" s="120" t="s">
        <v>206</v>
      </c>
      <c r="E16" s="68" t="s">
        <v>168</v>
      </c>
      <c r="F16" s="68" t="s">
        <v>64</v>
      </c>
    </row>
    <row r="17" spans="1:6" x14ac:dyDescent="0.55000000000000004">
      <c r="A17" s="114">
        <v>67609</v>
      </c>
      <c r="B17" s="119" t="s">
        <v>207</v>
      </c>
      <c r="C17" s="119" t="s">
        <v>207</v>
      </c>
      <c r="D17" s="120" t="s">
        <v>208</v>
      </c>
      <c r="E17" s="68" t="s">
        <v>168</v>
      </c>
      <c r="F17" s="68" t="s">
        <v>64</v>
      </c>
    </row>
    <row r="18" spans="1:6" x14ac:dyDescent="0.55000000000000004">
      <c r="A18" s="114">
        <v>88183</v>
      </c>
      <c r="B18" s="119" t="s">
        <v>209</v>
      </c>
      <c r="C18" s="119" t="s">
        <v>209</v>
      </c>
      <c r="D18" s="120" t="s">
        <v>210</v>
      </c>
      <c r="E18" s="68" t="s">
        <v>211</v>
      </c>
      <c r="F18" s="68" t="s">
        <v>64</v>
      </c>
    </row>
    <row r="19" spans="1:6" x14ac:dyDescent="0.55000000000000004">
      <c r="A19" s="114">
        <v>44251</v>
      </c>
      <c r="B19" s="119" t="s">
        <v>212</v>
      </c>
      <c r="C19" s="119" t="s">
        <v>212</v>
      </c>
      <c r="D19" s="127" t="s">
        <v>213</v>
      </c>
      <c r="E19" s="68" t="s">
        <v>168</v>
      </c>
      <c r="F19" s="68" t="s">
        <v>64</v>
      </c>
    </row>
    <row r="20" spans="1:6" x14ac:dyDescent="0.55000000000000004">
      <c r="A20" s="114">
        <v>538</v>
      </c>
      <c r="B20" s="119" t="s">
        <v>214</v>
      </c>
      <c r="C20" s="125" t="s">
        <v>215</v>
      </c>
      <c r="D20" s="126" t="s">
        <v>216</v>
      </c>
      <c r="E20" s="68" t="s">
        <v>168</v>
      </c>
      <c r="F20" s="68" t="s">
        <v>64</v>
      </c>
    </row>
    <row r="21" spans="1:6" x14ac:dyDescent="0.55000000000000004">
      <c r="A21" s="114">
        <v>83675</v>
      </c>
      <c r="B21" s="119" t="s">
        <v>217</v>
      </c>
      <c r="C21" s="125" t="s">
        <v>218</v>
      </c>
      <c r="D21" s="126" t="s">
        <v>213</v>
      </c>
      <c r="E21" s="68" t="s">
        <v>168</v>
      </c>
      <c r="F21" s="68" t="s">
        <v>64</v>
      </c>
    </row>
    <row r="22" spans="1:6" ht="27.6" x14ac:dyDescent="0.55000000000000004">
      <c r="A22" s="114">
        <v>56317</v>
      </c>
      <c r="B22" s="119" t="s">
        <v>219</v>
      </c>
      <c r="C22" s="119" t="s">
        <v>219</v>
      </c>
      <c r="D22" s="128" t="s">
        <v>220</v>
      </c>
      <c r="E22" s="68" t="s">
        <v>168</v>
      </c>
      <c r="F22" s="68" t="s">
        <v>64</v>
      </c>
    </row>
    <row r="23" spans="1:6" x14ac:dyDescent="0.55000000000000004">
      <c r="A23" s="114">
        <v>33539</v>
      </c>
      <c r="B23" s="119" t="s">
        <v>221</v>
      </c>
      <c r="C23" s="119" t="s">
        <v>222</v>
      </c>
      <c r="D23" s="120" t="s">
        <v>223</v>
      </c>
      <c r="E23" s="68" t="s">
        <v>168</v>
      </c>
      <c r="F23" s="68" t="s">
        <v>64</v>
      </c>
    </row>
    <row r="24" spans="1:6" x14ac:dyDescent="0.55000000000000004">
      <c r="A24" s="114">
        <v>7503</v>
      </c>
      <c r="B24" s="119" t="s">
        <v>224</v>
      </c>
      <c r="C24" s="119" t="s">
        <v>225</v>
      </c>
      <c r="D24" s="120" t="s">
        <v>226</v>
      </c>
      <c r="E24" s="68" t="s">
        <v>168</v>
      </c>
      <c r="F24" s="68" t="s">
        <v>64</v>
      </c>
    </row>
    <row r="25" spans="1:6" x14ac:dyDescent="0.55000000000000004">
      <c r="A25" s="114">
        <v>523</v>
      </c>
      <c r="B25" s="119" t="s">
        <v>227</v>
      </c>
      <c r="C25" s="119" t="s">
        <v>227</v>
      </c>
      <c r="D25" s="129" t="s">
        <v>228</v>
      </c>
      <c r="E25" s="68" t="s">
        <v>168</v>
      </c>
      <c r="F25" s="68" t="s">
        <v>64</v>
      </c>
    </row>
    <row r="26" spans="1:6" x14ac:dyDescent="0.55000000000000004">
      <c r="A26" s="114">
        <v>48280</v>
      </c>
      <c r="B26" s="119" t="s">
        <v>229</v>
      </c>
      <c r="C26" s="119" t="s">
        <v>230</v>
      </c>
      <c r="D26" s="120" t="s">
        <v>231</v>
      </c>
      <c r="E26" s="68" t="s">
        <v>168</v>
      </c>
      <c r="F26" s="68" t="s">
        <v>64</v>
      </c>
    </row>
    <row r="27" spans="1:6" x14ac:dyDescent="0.55000000000000004">
      <c r="A27" s="114">
        <v>80269</v>
      </c>
      <c r="B27" s="119" t="s">
        <v>232</v>
      </c>
      <c r="C27" s="119" t="s">
        <v>232</v>
      </c>
      <c r="D27" s="120" t="s">
        <v>231</v>
      </c>
      <c r="E27" s="68" t="s">
        <v>168</v>
      </c>
      <c r="F27" s="68" t="s">
        <v>64</v>
      </c>
    </row>
    <row r="28" spans="1:6" x14ac:dyDescent="0.55000000000000004">
      <c r="A28" s="118">
        <v>762</v>
      </c>
      <c r="B28" s="119" t="s">
        <v>233</v>
      </c>
      <c r="C28" s="119" t="s">
        <v>234</v>
      </c>
      <c r="D28" s="122" t="s">
        <v>235</v>
      </c>
      <c r="E28" s="68" t="s">
        <v>168</v>
      </c>
      <c r="F28" s="68" t="s">
        <v>183</v>
      </c>
    </row>
    <row r="29" spans="1:6" x14ac:dyDescent="0.55000000000000004">
      <c r="A29" s="114">
        <v>67612</v>
      </c>
      <c r="B29" s="119" t="s">
        <v>236</v>
      </c>
      <c r="C29" s="119" t="s">
        <v>237</v>
      </c>
      <c r="D29" s="120" t="s">
        <v>238</v>
      </c>
      <c r="E29" s="68" t="s">
        <v>168</v>
      </c>
      <c r="F29" s="68" t="s">
        <v>64</v>
      </c>
    </row>
    <row r="30" spans="1:6" x14ac:dyDescent="0.55000000000000004">
      <c r="A30" s="114">
        <v>5889</v>
      </c>
      <c r="B30" s="119" t="s">
        <v>239</v>
      </c>
      <c r="C30" s="119" t="s">
        <v>239</v>
      </c>
      <c r="D30" s="120" t="s">
        <v>240</v>
      </c>
      <c r="E30" s="68" t="s">
        <v>241</v>
      </c>
      <c r="F30" s="68" t="s">
        <v>183</v>
      </c>
    </row>
    <row r="31" spans="1:6" x14ac:dyDescent="0.55000000000000004">
      <c r="A31" s="114">
        <v>86046</v>
      </c>
      <c r="B31" s="129" t="s">
        <v>242</v>
      </c>
      <c r="C31" s="129" t="s">
        <v>243</v>
      </c>
      <c r="D31" s="129" t="s">
        <v>244</v>
      </c>
      <c r="E31" s="68" t="s">
        <v>168</v>
      </c>
      <c r="F31" s="68" t="s">
        <v>64</v>
      </c>
    </row>
    <row r="32" spans="1:6" x14ac:dyDescent="0.55000000000000004">
      <c r="A32" s="114">
        <v>88084</v>
      </c>
      <c r="B32" s="129" t="s">
        <v>245</v>
      </c>
      <c r="C32" s="129" t="s">
        <v>246</v>
      </c>
      <c r="D32" s="129" t="s">
        <v>244</v>
      </c>
      <c r="E32" s="68" t="s">
        <v>168</v>
      </c>
      <c r="F32" s="68" t="s">
        <v>64</v>
      </c>
    </row>
    <row r="33" spans="1:6" x14ac:dyDescent="0.55000000000000004">
      <c r="A33" s="114">
        <v>37809</v>
      </c>
      <c r="B33" s="119" t="s">
        <v>247</v>
      </c>
      <c r="C33" s="119" t="s">
        <v>247</v>
      </c>
      <c r="D33" s="120" t="s">
        <v>248</v>
      </c>
      <c r="E33" s="68" t="s">
        <v>168</v>
      </c>
      <c r="F33" s="68" t="s">
        <v>183</v>
      </c>
    </row>
    <row r="34" spans="1:6" x14ac:dyDescent="0.55000000000000004">
      <c r="A34" s="114">
        <v>76257</v>
      </c>
      <c r="B34" s="119" t="s">
        <v>249</v>
      </c>
      <c r="C34" s="119" t="s">
        <v>250</v>
      </c>
      <c r="D34" s="120" t="s">
        <v>251</v>
      </c>
      <c r="E34" s="68" t="s">
        <v>168</v>
      </c>
      <c r="F34" s="68" t="s">
        <v>64</v>
      </c>
    </row>
    <row r="35" spans="1:6" x14ac:dyDescent="0.55000000000000004">
      <c r="A35" s="114">
        <v>3714</v>
      </c>
      <c r="B35" s="119" t="s">
        <v>252</v>
      </c>
      <c r="C35" s="119" t="s">
        <v>252</v>
      </c>
      <c r="D35" s="120" t="s">
        <v>253</v>
      </c>
      <c r="E35" s="68" t="s">
        <v>168</v>
      </c>
      <c r="F35" s="68" t="s">
        <v>64</v>
      </c>
    </row>
    <row r="36" spans="1:6" x14ac:dyDescent="0.55000000000000004">
      <c r="A36" s="114">
        <v>55218</v>
      </c>
      <c r="B36" s="119" t="s">
        <v>254</v>
      </c>
      <c r="C36" s="119" t="s">
        <v>255</v>
      </c>
      <c r="D36" s="120" t="s">
        <v>256</v>
      </c>
      <c r="E36" s="68" t="s">
        <v>168</v>
      </c>
      <c r="F36" s="68" t="s">
        <v>64</v>
      </c>
    </row>
    <row r="37" spans="1:6" x14ac:dyDescent="0.55000000000000004">
      <c r="A37" s="114">
        <v>83789</v>
      </c>
      <c r="B37" s="119" t="s">
        <v>257</v>
      </c>
      <c r="C37" s="119" t="s">
        <v>257</v>
      </c>
      <c r="D37" s="120" t="s">
        <v>258</v>
      </c>
      <c r="E37" s="68" t="s">
        <v>168</v>
      </c>
      <c r="F37" s="68" t="s">
        <v>64</v>
      </c>
    </row>
    <row r="38" spans="1:6" x14ac:dyDescent="0.55000000000000004">
      <c r="A38" s="114">
        <v>33528</v>
      </c>
      <c r="B38" s="119" t="s">
        <v>259</v>
      </c>
      <c r="C38" s="119" t="s">
        <v>259</v>
      </c>
      <c r="D38" s="120" t="s">
        <v>260</v>
      </c>
      <c r="E38" s="68" t="s">
        <v>168</v>
      </c>
      <c r="F38" s="68" t="s">
        <v>64</v>
      </c>
    </row>
    <row r="39" spans="1:6" x14ac:dyDescent="0.55000000000000004">
      <c r="A39" s="114">
        <v>37114</v>
      </c>
      <c r="B39" s="119" t="s">
        <v>261</v>
      </c>
      <c r="C39" s="119" t="s">
        <v>261</v>
      </c>
      <c r="D39" s="120" t="s">
        <v>262</v>
      </c>
      <c r="E39" s="68" t="s">
        <v>211</v>
      </c>
      <c r="F39" s="68" t="s">
        <v>64</v>
      </c>
    </row>
    <row r="40" spans="1:6" x14ac:dyDescent="0.55000000000000004">
      <c r="A40" s="114">
        <v>46359</v>
      </c>
      <c r="B40" s="119" t="s">
        <v>263</v>
      </c>
      <c r="C40" s="119" t="s">
        <v>263</v>
      </c>
      <c r="D40" s="130" t="s">
        <v>264</v>
      </c>
      <c r="E40" s="68" t="s">
        <v>168</v>
      </c>
      <c r="F40" s="68" t="s">
        <v>64</v>
      </c>
    </row>
    <row r="41" spans="1:6" x14ac:dyDescent="0.55000000000000004">
      <c r="A41" s="114">
        <v>67257</v>
      </c>
      <c r="B41" s="119" t="s">
        <v>265</v>
      </c>
      <c r="C41" s="119" t="s">
        <v>266</v>
      </c>
      <c r="D41" s="120" t="s">
        <v>267</v>
      </c>
      <c r="E41" s="68" t="s">
        <v>168</v>
      </c>
      <c r="F41" s="68" t="s">
        <v>64</v>
      </c>
    </row>
    <row r="42" spans="1:6" x14ac:dyDescent="0.55000000000000004">
      <c r="A42" s="114">
        <v>62540</v>
      </c>
      <c r="B42" s="119" t="s">
        <v>268</v>
      </c>
      <c r="C42" s="119" t="s">
        <v>269</v>
      </c>
      <c r="D42" s="120" t="s">
        <v>270</v>
      </c>
      <c r="E42" s="68" t="s">
        <v>168</v>
      </c>
      <c r="F42" s="68" t="s">
        <v>64</v>
      </c>
    </row>
    <row r="43" spans="1:6" x14ac:dyDescent="0.55000000000000004">
      <c r="A43" s="114">
        <v>62655</v>
      </c>
      <c r="B43" s="119" t="s">
        <v>271</v>
      </c>
      <c r="C43" s="119" t="s">
        <v>272</v>
      </c>
      <c r="D43" s="120" t="s">
        <v>273</v>
      </c>
      <c r="E43" s="68" t="s">
        <v>168</v>
      </c>
      <c r="F43" s="68" t="s">
        <v>64</v>
      </c>
    </row>
    <row r="44" spans="1:6" x14ac:dyDescent="0.55000000000000004">
      <c r="A44" s="114">
        <v>7510</v>
      </c>
      <c r="B44" s="119" t="s">
        <v>274</v>
      </c>
      <c r="C44" s="119" t="s">
        <v>274</v>
      </c>
      <c r="D44" s="120" t="s">
        <v>275</v>
      </c>
      <c r="E44" s="68" t="s">
        <v>168</v>
      </c>
      <c r="F44" s="68" t="s">
        <v>183</v>
      </c>
    </row>
    <row r="45" spans="1:6" x14ac:dyDescent="0.55000000000000004">
      <c r="A45" s="114">
        <v>74500</v>
      </c>
      <c r="B45" s="119" t="s">
        <v>276</v>
      </c>
      <c r="C45" s="119" t="s">
        <v>277</v>
      </c>
      <c r="D45" s="131" t="s">
        <v>278</v>
      </c>
      <c r="E45" s="68" t="s">
        <v>168</v>
      </c>
      <c r="F45" s="68" t="s">
        <v>64</v>
      </c>
    </row>
    <row r="46" spans="1:6" x14ac:dyDescent="0.55000000000000004">
      <c r="A46" s="114">
        <v>36950</v>
      </c>
      <c r="B46" s="119" t="s">
        <v>279</v>
      </c>
      <c r="C46" s="119" t="s">
        <v>280</v>
      </c>
      <c r="D46" s="120" t="s">
        <v>281</v>
      </c>
      <c r="E46" s="68" t="s">
        <v>168</v>
      </c>
      <c r="F46" s="68" t="s">
        <v>64</v>
      </c>
    </row>
    <row r="47" spans="1:6" x14ac:dyDescent="0.55000000000000004">
      <c r="A47" s="114">
        <v>69880</v>
      </c>
      <c r="B47" s="119" t="s">
        <v>282</v>
      </c>
      <c r="C47" s="119" t="s">
        <v>283</v>
      </c>
      <c r="D47" s="120" t="s">
        <v>284</v>
      </c>
      <c r="E47" s="68" t="s">
        <v>168</v>
      </c>
      <c r="F47" s="68" t="s">
        <v>64</v>
      </c>
    </row>
    <row r="48" spans="1:6" x14ac:dyDescent="0.55000000000000004">
      <c r="A48" s="114">
        <v>4971</v>
      </c>
      <c r="B48" s="119" t="s">
        <v>285</v>
      </c>
      <c r="C48" s="119" t="s">
        <v>285</v>
      </c>
      <c r="D48" s="120" t="s">
        <v>286</v>
      </c>
      <c r="E48" s="68" t="s">
        <v>168</v>
      </c>
      <c r="F48" s="68" t="s">
        <v>183</v>
      </c>
    </row>
    <row r="49" spans="1:6" x14ac:dyDescent="0.55000000000000004">
      <c r="A49" s="114">
        <v>58984</v>
      </c>
      <c r="B49" s="119" t="s">
        <v>287</v>
      </c>
      <c r="C49" s="119" t="s">
        <v>287</v>
      </c>
      <c r="D49" s="120" t="s">
        <v>288</v>
      </c>
      <c r="E49" s="68" t="s">
        <v>168</v>
      </c>
      <c r="F49" s="68" t="s">
        <v>183</v>
      </c>
    </row>
    <row r="50" spans="1:6" x14ac:dyDescent="0.55000000000000004">
      <c r="A50" s="114">
        <v>55940</v>
      </c>
      <c r="B50" s="119" t="s">
        <v>289</v>
      </c>
      <c r="C50" s="119" t="s">
        <v>290</v>
      </c>
      <c r="D50" s="120" t="s">
        <v>291</v>
      </c>
      <c r="E50" s="68" t="s">
        <v>168</v>
      </c>
      <c r="F50" s="68" t="s">
        <v>64</v>
      </c>
    </row>
    <row r="51" spans="1:6" x14ac:dyDescent="0.55000000000000004">
      <c r="A51" s="114">
        <v>83676</v>
      </c>
      <c r="B51" s="119" t="s">
        <v>292</v>
      </c>
      <c r="C51" s="119" t="s">
        <v>293</v>
      </c>
      <c r="D51" s="120" t="s">
        <v>294</v>
      </c>
      <c r="E51" s="68" t="s">
        <v>168</v>
      </c>
      <c r="F51" s="68" t="s">
        <v>64</v>
      </c>
    </row>
    <row r="52" spans="1:6" x14ac:dyDescent="0.55000000000000004">
      <c r="A52" s="114">
        <v>1569</v>
      </c>
      <c r="B52" s="119" t="s">
        <v>295</v>
      </c>
      <c r="C52" s="119" t="s">
        <v>295</v>
      </c>
      <c r="D52" s="120" t="s">
        <v>296</v>
      </c>
      <c r="E52" s="68" t="s">
        <v>168</v>
      </c>
      <c r="F52" s="68" t="s">
        <v>183</v>
      </c>
    </row>
    <row r="53" spans="1:6" x14ac:dyDescent="0.55000000000000004">
      <c r="A53" s="114">
        <v>1540</v>
      </c>
      <c r="B53" s="119" t="s">
        <v>297</v>
      </c>
      <c r="C53" s="119" t="s">
        <v>297</v>
      </c>
      <c r="D53" s="120" t="s">
        <v>298</v>
      </c>
      <c r="E53" s="68" t="s">
        <v>168</v>
      </c>
      <c r="F53" s="68" t="s">
        <v>183</v>
      </c>
    </row>
    <row r="54" spans="1:6" x14ac:dyDescent="0.55000000000000004">
      <c r="A54" s="114">
        <v>75568</v>
      </c>
      <c r="B54" s="119" t="s">
        <v>299</v>
      </c>
      <c r="C54" s="119" t="s">
        <v>300</v>
      </c>
      <c r="D54" s="120" t="s">
        <v>301</v>
      </c>
      <c r="E54" s="68" t="s">
        <v>168</v>
      </c>
      <c r="F54" s="68" t="s">
        <v>64</v>
      </c>
    </row>
    <row r="55" spans="1:6" x14ac:dyDescent="0.55000000000000004">
      <c r="A55" s="114">
        <v>44240</v>
      </c>
      <c r="B55" s="119" t="s">
        <v>302</v>
      </c>
      <c r="C55" s="119" t="s">
        <v>302</v>
      </c>
      <c r="D55" s="120" t="s">
        <v>303</v>
      </c>
      <c r="E55" s="68" t="s">
        <v>168</v>
      </c>
      <c r="F55" s="68" t="s">
        <v>64</v>
      </c>
    </row>
    <row r="56" spans="1:6" x14ac:dyDescent="0.55000000000000004">
      <c r="A56" s="114">
        <v>7514</v>
      </c>
      <c r="B56" s="119" t="s">
        <v>304</v>
      </c>
      <c r="C56" s="119" t="s">
        <v>305</v>
      </c>
      <c r="D56" s="120"/>
      <c r="E56" s="68" t="s">
        <v>168</v>
      </c>
      <c r="F56" s="68" t="s">
        <v>183</v>
      </c>
    </row>
    <row r="57" spans="1:6" x14ac:dyDescent="0.55000000000000004">
      <c r="A57" s="114">
        <v>85812</v>
      </c>
      <c r="B57" s="119" t="s">
        <v>306</v>
      </c>
      <c r="C57" s="119" t="s">
        <v>307</v>
      </c>
      <c r="D57" s="120" t="s">
        <v>308</v>
      </c>
      <c r="E57" s="68" t="s">
        <v>168</v>
      </c>
      <c r="F57" s="68" t="s">
        <v>64</v>
      </c>
    </row>
    <row r="58" spans="1:6" x14ac:dyDescent="0.55000000000000004">
      <c r="A58" s="118">
        <v>37105</v>
      </c>
      <c r="B58" s="119" t="s">
        <v>309</v>
      </c>
      <c r="C58" s="119" t="s">
        <v>309</v>
      </c>
      <c r="D58" s="120" t="s">
        <v>310</v>
      </c>
      <c r="E58" s="68" t="s">
        <v>168</v>
      </c>
      <c r="F58" s="68" t="s">
        <v>64</v>
      </c>
    </row>
    <row r="59" spans="1:6" x14ac:dyDescent="0.55000000000000004">
      <c r="A59" s="114">
        <v>1664</v>
      </c>
      <c r="B59" s="119" t="s">
        <v>311</v>
      </c>
      <c r="C59" s="119" t="s">
        <v>311</v>
      </c>
      <c r="D59" s="120" t="s">
        <v>312</v>
      </c>
      <c r="E59" s="68" t="s">
        <v>241</v>
      </c>
      <c r="F59" s="68" t="s">
        <v>183</v>
      </c>
    </row>
    <row r="60" spans="1:6" x14ac:dyDescent="0.55000000000000004">
      <c r="A60" s="114">
        <v>77911</v>
      </c>
      <c r="B60" s="128" t="s">
        <v>313</v>
      </c>
      <c r="C60" s="128">
        <v>2499081</v>
      </c>
      <c r="D60" s="129" t="s">
        <v>314</v>
      </c>
      <c r="E60" s="68" t="s">
        <v>168</v>
      </c>
      <c r="F60" s="68" t="s">
        <v>64</v>
      </c>
    </row>
    <row r="61" spans="1:6" x14ac:dyDescent="0.55000000000000004">
      <c r="A61" s="114">
        <v>51306</v>
      </c>
      <c r="B61" s="119" t="s">
        <v>315</v>
      </c>
      <c r="C61" s="119" t="s">
        <v>316</v>
      </c>
      <c r="D61" s="120" t="s">
        <v>317</v>
      </c>
      <c r="E61" s="68" t="s">
        <v>168</v>
      </c>
      <c r="F61" s="68" t="s">
        <v>64</v>
      </c>
    </row>
    <row r="62" spans="1:6" x14ac:dyDescent="0.55000000000000004">
      <c r="A62" s="118">
        <v>62895</v>
      </c>
      <c r="B62" s="119" t="s">
        <v>318</v>
      </c>
      <c r="C62" s="119" t="s">
        <v>319</v>
      </c>
      <c r="D62" s="120" t="s">
        <v>320</v>
      </c>
      <c r="E62" s="68" t="s">
        <v>168</v>
      </c>
      <c r="F62" s="68" t="s">
        <v>64</v>
      </c>
    </row>
    <row r="63" spans="1:6" x14ac:dyDescent="0.55000000000000004">
      <c r="A63" s="114">
        <v>1612</v>
      </c>
      <c r="B63" s="119" t="s">
        <v>321</v>
      </c>
      <c r="C63" s="119" t="s">
        <v>322</v>
      </c>
      <c r="D63" s="120" t="s">
        <v>323</v>
      </c>
      <c r="E63" s="68" t="s">
        <v>168</v>
      </c>
      <c r="F63" s="68" t="s">
        <v>183</v>
      </c>
    </row>
    <row r="64" spans="1:6" x14ac:dyDescent="0.55000000000000004">
      <c r="A64" s="114">
        <v>2033</v>
      </c>
      <c r="B64" s="119" t="s">
        <v>324</v>
      </c>
      <c r="C64" s="119" t="s">
        <v>324</v>
      </c>
      <c r="D64" s="120" t="s">
        <v>325</v>
      </c>
      <c r="E64" s="68" t="s">
        <v>168</v>
      </c>
      <c r="F64" s="68" t="s">
        <v>183</v>
      </c>
    </row>
    <row r="65" spans="1:6" x14ac:dyDescent="0.55000000000000004">
      <c r="A65" s="114">
        <v>85860</v>
      </c>
      <c r="B65" s="119" t="s">
        <v>326</v>
      </c>
      <c r="C65" s="119" t="s">
        <v>327</v>
      </c>
      <c r="D65" s="120" t="s">
        <v>328</v>
      </c>
      <c r="E65" s="68" t="s">
        <v>211</v>
      </c>
      <c r="F65" s="68" t="s">
        <v>64</v>
      </c>
    </row>
    <row r="66" spans="1:6" x14ac:dyDescent="0.55000000000000004">
      <c r="A66" s="114">
        <v>36951</v>
      </c>
      <c r="B66" s="119" t="s">
        <v>329</v>
      </c>
      <c r="C66" s="119" t="s">
        <v>330</v>
      </c>
      <c r="D66" s="120" t="s">
        <v>331</v>
      </c>
      <c r="E66" s="68" t="s">
        <v>168</v>
      </c>
      <c r="F66" s="68" t="s">
        <v>64</v>
      </c>
    </row>
    <row r="67" spans="1:6" x14ac:dyDescent="0.55000000000000004">
      <c r="A67" s="114">
        <v>77555</v>
      </c>
      <c r="B67" s="121" t="s">
        <v>332</v>
      </c>
      <c r="C67" s="121" t="s">
        <v>332</v>
      </c>
      <c r="D67" s="122" t="s">
        <v>333</v>
      </c>
      <c r="E67" s="68" t="s">
        <v>168</v>
      </c>
      <c r="F67" s="68" t="s">
        <v>183</v>
      </c>
    </row>
    <row r="68" spans="1:6" x14ac:dyDescent="0.55000000000000004">
      <c r="A68" s="114">
        <v>58911</v>
      </c>
      <c r="B68" s="119" t="s">
        <v>334</v>
      </c>
      <c r="C68" s="119" t="s">
        <v>335</v>
      </c>
      <c r="D68" s="120" t="s">
        <v>336</v>
      </c>
      <c r="E68" s="68" t="s">
        <v>168</v>
      </c>
      <c r="F68" s="68" t="s">
        <v>64</v>
      </c>
    </row>
    <row r="69" spans="1:6" x14ac:dyDescent="0.55000000000000004">
      <c r="A69" s="114">
        <v>72856</v>
      </c>
      <c r="B69" s="119" t="s">
        <v>337</v>
      </c>
      <c r="C69" s="119" t="s">
        <v>337</v>
      </c>
      <c r="D69" s="120" t="s">
        <v>338</v>
      </c>
      <c r="E69" s="68" t="s">
        <v>168</v>
      </c>
      <c r="F69" s="68" t="s">
        <v>64</v>
      </c>
    </row>
    <row r="70" spans="1:6" x14ac:dyDescent="0.55000000000000004">
      <c r="A70" s="114">
        <v>1974</v>
      </c>
      <c r="B70" s="119" t="s">
        <v>339</v>
      </c>
      <c r="C70" s="119" t="s">
        <v>340</v>
      </c>
      <c r="D70" s="120" t="s">
        <v>341</v>
      </c>
      <c r="E70" s="68" t="s">
        <v>168</v>
      </c>
      <c r="F70" s="68" t="s">
        <v>183</v>
      </c>
    </row>
    <row r="71" spans="1:6" x14ac:dyDescent="0.55000000000000004">
      <c r="A71" s="114">
        <v>44245</v>
      </c>
      <c r="B71" s="119" t="s">
        <v>342</v>
      </c>
      <c r="C71" s="119" t="s">
        <v>343</v>
      </c>
      <c r="D71" s="122" t="s">
        <v>344</v>
      </c>
      <c r="E71" s="68" t="s">
        <v>168</v>
      </c>
      <c r="F71" s="68" t="s">
        <v>183</v>
      </c>
    </row>
    <row r="72" spans="1:6" x14ac:dyDescent="0.55000000000000004">
      <c r="A72" s="114">
        <v>83723</v>
      </c>
      <c r="B72" s="119" t="s">
        <v>345</v>
      </c>
      <c r="C72" s="119" t="s">
        <v>346</v>
      </c>
      <c r="D72" s="122" t="s">
        <v>347</v>
      </c>
      <c r="E72" s="68" t="s">
        <v>168</v>
      </c>
      <c r="F72" s="68" t="s">
        <v>64</v>
      </c>
    </row>
    <row r="73" spans="1:6" x14ac:dyDescent="0.55000000000000004">
      <c r="A73" s="114">
        <v>48279</v>
      </c>
      <c r="B73" s="119" t="s">
        <v>348</v>
      </c>
      <c r="C73" s="119" t="s">
        <v>349</v>
      </c>
      <c r="D73" s="120" t="s">
        <v>350</v>
      </c>
      <c r="E73" s="68" t="s">
        <v>168</v>
      </c>
      <c r="F73" s="68" t="s">
        <v>64</v>
      </c>
    </row>
    <row r="74" spans="1:6" ht="27.6" x14ac:dyDescent="0.55000000000000004">
      <c r="A74" s="114">
        <v>214</v>
      </c>
      <c r="B74" s="119" t="s">
        <v>351</v>
      </c>
      <c r="C74" s="119" t="s">
        <v>352</v>
      </c>
      <c r="D74" s="120" t="s">
        <v>353</v>
      </c>
      <c r="E74" s="68" t="s">
        <v>168</v>
      </c>
      <c r="F74" s="68" t="s">
        <v>183</v>
      </c>
    </row>
    <row r="75" spans="1:6" x14ac:dyDescent="0.55000000000000004">
      <c r="A75" s="114">
        <v>33540</v>
      </c>
      <c r="B75" s="119" t="s">
        <v>354</v>
      </c>
      <c r="C75" s="119" t="s">
        <v>354</v>
      </c>
      <c r="D75" s="120" t="s">
        <v>355</v>
      </c>
      <c r="E75" s="68" t="s">
        <v>168</v>
      </c>
      <c r="F75" s="68" t="s">
        <v>64</v>
      </c>
    </row>
    <row r="76" spans="1:6" x14ac:dyDescent="0.55000000000000004">
      <c r="A76" s="114">
        <v>77614</v>
      </c>
      <c r="B76" s="121" t="s">
        <v>356</v>
      </c>
      <c r="C76" s="121" t="s">
        <v>356</v>
      </c>
      <c r="D76" s="122" t="s">
        <v>357</v>
      </c>
      <c r="E76" s="68" t="s">
        <v>168</v>
      </c>
      <c r="F76" s="68" t="s">
        <v>64</v>
      </c>
    </row>
    <row r="77" spans="1:6" x14ac:dyDescent="0.55000000000000004">
      <c r="A77" s="114">
        <v>40584</v>
      </c>
      <c r="B77" s="119" t="s">
        <v>358</v>
      </c>
      <c r="C77" s="119">
        <v>2126842</v>
      </c>
      <c r="D77" s="120" t="s">
        <v>359</v>
      </c>
      <c r="E77" s="68" t="s">
        <v>168</v>
      </c>
      <c r="F77" s="68" t="s">
        <v>64</v>
      </c>
    </row>
    <row r="78" spans="1:6" x14ac:dyDescent="0.55000000000000004">
      <c r="A78" s="114">
        <v>50489</v>
      </c>
      <c r="B78" s="119" t="s">
        <v>360</v>
      </c>
      <c r="C78" s="119" t="s">
        <v>361</v>
      </c>
      <c r="D78" s="122" t="s">
        <v>362</v>
      </c>
      <c r="E78" s="68" t="s">
        <v>168</v>
      </c>
      <c r="F78" s="68" t="s">
        <v>64</v>
      </c>
    </row>
    <row r="79" spans="1:6" x14ac:dyDescent="0.55000000000000004">
      <c r="A79" s="114">
        <v>83694</v>
      </c>
      <c r="B79" s="119" t="s">
        <v>363</v>
      </c>
      <c r="C79" s="119" t="s">
        <v>363</v>
      </c>
      <c r="D79" s="122" t="s">
        <v>336</v>
      </c>
      <c r="E79" s="68" t="s">
        <v>168</v>
      </c>
      <c r="F79" s="68" t="s">
        <v>64</v>
      </c>
    </row>
    <row r="80" spans="1:6" x14ac:dyDescent="0.55000000000000004">
      <c r="A80" s="114">
        <v>2317</v>
      </c>
      <c r="B80" s="119" t="s">
        <v>364</v>
      </c>
      <c r="C80" s="119" t="s">
        <v>364</v>
      </c>
      <c r="D80" s="120" t="s">
        <v>365</v>
      </c>
      <c r="E80" s="68" t="s">
        <v>211</v>
      </c>
      <c r="F80" s="68" t="s">
        <v>64</v>
      </c>
    </row>
    <row r="81" spans="1:6" x14ac:dyDescent="0.55000000000000004">
      <c r="A81" s="114">
        <v>2012</v>
      </c>
      <c r="B81" s="119" t="s">
        <v>366</v>
      </c>
      <c r="C81" s="119" t="s">
        <v>367</v>
      </c>
      <c r="D81" s="120" t="s">
        <v>368</v>
      </c>
      <c r="E81" s="68" t="s">
        <v>168</v>
      </c>
      <c r="F81" s="68" t="s">
        <v>64</v>
      </c>
    </row>
    <row r="82" spans="1:6" x14ac:dyDescent="0.55000000000000004">
      <c r="A82" s="114">
        <v>27208</v>
      </c>
      <c r="B82" s="132" t="s">
        <v>369</v>
      </c>
      <c r="C82" s="132" t="s">
        <v>370</v>
      </c>
      <c r="D82" s="124" t="s">
        <v>371</v>
      </c>
      <c r="E82" s="68" t="s">
        <v>168</v>
      </c>
      <c r="F82" s="68" t="s">
        <v>64</v>
      </c>
    </row>
    <row r="83" spans="1:6" x14ac:dyDescent="0.55000000000000004">
      <c r="A83" s="114">
        <v>83724</v>
      </c>
      <c r="B83" s="119" t="s">
        <v>372</v>
      </c>
      <c r="C83" s="119" t="s">
        <v>373</v>
      </c>
      <c r="D83" s="120" t="s">
        <v>374</v>
      </c>
      <c r="E83" s="68" t="s">
        <v>168</v>
      </c>
      <c r="F83" s="68" t="s">
        <v>64</v>
      </c>
    </row>
    <row r="84" spans="1:6" x14ac:dyDescent="0.55000000000000004">
      <c r="A84" s="114">
        <v>81097</v>
      </c>
      <c r="B84" s="119" t="s">
        <v>375</v>
      </c>
      <c r="C84" s="119" t="s">
        <v>376</v>
      </c>
      <c r="D84" s="120" t="s">
        <v>377</v>
      </c>
      <c r="E84" s="68" t="s">
        <v>168</v>
      </c>
      <c r="F84" s="68" t="s">
        <v>64</v>
      </c>
    </row>
    <row r="85" spans="1:6" x14ac:dyDescent="0.55000000000000004">
      <c r="A85" s="114">
        <v>2600</v>
      </c>
      <c r="B85" s="119" t="s">
        <v>378</v>
      </c>
      <c r="C85" s="119" t="s">
        <v>379</v>
      </c>
      <c r="D85" s="120" t="s">
        <v>204</v>
      </c>
      <c r="E85" s="68" t="s">
        <v>168</v>
      </c>
      <c r="F85" s="68" t="s">
        <v>64</v>
      </c>
    </row>
    <row r="86" spans="1:6" x14ac:dyDescent="0.55000000000000004">
      <c r="A86" s="114">
        <v>64506</v>
      </c>
      <c r="B86" s="119" t="s">
        <v>380</v>
      </c>
      <c r="C86" s="119" t="s">
        <v>381</v>
      </c>
      <c r="D86" s="120" t="s">
        <v>382</v>
      </c>
      <c r="E86" s="68" t="s">
        <v>168</v>
      </c>
      <c r="F86" s="68" t="s">
        <v>64</v>
      </c>
    </row>
    <row r="87" spans="1:6" x14ac:dyDescent="0.55000000000000004">
      <c r="A87" s="114">
        <v>66508</v>
      </c>
      <c r="B87" s="119" t="s">
        <v>383</v>
      </c>
      <c r="C87" s="119" t="s">
        <v>383</v>
      </c>
      <c r="D87" s="120" t="s">
        <v>384</v>
      </c>
      <c r="E87" s="68" t="s">
        <v>168</v>
      </c>
      <c r="F87" s="68" t="s">
        <v>64</v>
      </c>
    </row>
    <row r="88" spans="1:6" x14ac:dyDescent="0.55000000000000004">
      <c r="A88" s="114">
        <v>2227</v>
      </c>
      <c r="B88" s="119" t="s">
        <v>385</v>
      </c>
      <c r="C88" s="119" t="s">
        <v>386</v>
      </c>
      <c r="D88" s="120" t="s">
        <v>387</v>
      </c>
      <c r="E88" s="68" t="s">
        <v>168</v>
      </c>
      <c r="F88" s="68" t="s">
        <v>183</v>
      </c>
    </row>
    <row r="89" spans="1:6" x14ac:dyDescent="0.55000000000000004">
      <c r="A89" s="114">
        <v>69204</v>
      </c>
      <c r="B89" s="119" t="s">
        <v>388</v>
      </c>
      <c r="C89" s="119" t="s">
        <v>389</v>
      </c>
      <c r="D89" s="120" t="s">
        <v>390</v>
      </c>
      <c r="E89" s="68" t="s">
        <v>168</v>
      </c>
      <c r="F89" s="68" t="s">
        <v>64</v>
      </c>
    </row>
    <row r="90" spans="1:6" x14ac:dyDescent="0.55000000000000004">
      <c r="A90" s="114">
        <v>85874</v>
      </c>
      <c r="B90" s="119" t="s">
        <v>391</v>
      </c>
      <c r="C90" s="119" t="s">
        <v>392</v>
      </c>
      <c r="D90" s="120" t="s">
        <v>393</v>
      </c>
      <c r="E90" s="68" t="s">
        <v>168</v>
      </c>
      <c r="F90" s="68" t="s">
        <v>64</v>
      </c>
    </row>
    <row r="91" spans="1:6" x14ac:dyDescent="0.55000000000000004">
      <c r="A91" s="118">
        <v>33828</v>
      </c>
      <c r="B91" s="119" t="s">
        <v>394</v>
      </c>
      <c r="C91" s="119" t="s">
        <v>395</v>
      </c>
      <c r="D91" s="120" t="s">
        <v>396</v>
      </c>
      <c r="E91" s="68" t="s">
        <v>168</v>
      </c>
      <c r="F91" s="68" t="s">
        <v>183</v>
      </c>
    </row>
    <row r="92" spans="1:6" x14ac:dyDescent="0.55000000000000004">
      <c r="A92" s="114">
        <v>87677</v>
      </c>
      <c r="B92" s="119" t="s">
        <v>397</v>
      </c>
      <c r="C92" s="119">
        <v>11553763</v>
      </c>
      <c r="D92" s="120" t="s">
        <v>398</v>
      </c>
      <c r="E92" s="68" t="s">
        <v>168</v>
      </c>
      <c r="F92" s="68" t="s">
        <v>64</v>
      </c>
    </row>
    <row r="93" spans="1:6" x14ac:dyDescent="0.55000000000000004">
      <c r="A93" s="114">
        <v>36999</v>
      </c>
      <c r="B93" s="119" t="s">
        <v>399</v>
      </c>
      <c r="C93" s="119" t="s">
        <v>400</v>
      </c>
      <c r="D93" s="120" t="s">
        <v>401</v>
      </c>
      <c r="E93" s="68" t="s">
        <v>168</v>
      </c>
      <c r="F93" s="68" t="s">
        <v>64</v>
      </c>
    </row>
    <row r="94" spans="1:6" x14ac:dyDescent="0.55000000000000004">
      <c r="A94" s="118">
        <v>88237</v>
      </c>
      <c r="B94" s="119" t="s">
        <v>402</v>
      </c>
      <c r="C94" s="119" t="s">
        <v>402</v>
      </c>
      <c r="D94" s="133" t="s">
        <v>403</v>
      </c>
      <c r="E94" s="68" t="s">
        <v>168</v>
      </c>
      <c r="F94" s="68" t="s">
        <v>183</v>
      </c>
    </row>
    <row r="95" spans="1:6" x14ac:dyDescent="0.55000000000000004">
      <c r="A95" s="114">
        <v>75327</v>
      </c>
      <c r="B95" s="119" t="s">
        <v>404</v>
      </c>
      <c r="C95" s="119" t="s">
        <v>404</v>
      </c>
      <c r="D95" s="120" t="s">
        <v>405</v>
      </c>
      <c r="E95" s="68" t="s">
        <v>168</v>
      </c>
      <c r="F95" s="68" t="s">
        <v>64</v>
      </c>
    </row>
    <row r="96" spans="1:6" x14ac:dyDescent="0.55000000000000004">
      <c r="A96" s="114">
        <v>44248</v>
      </c>
      <c r="B96" s="119" t="s">
        <v>406</v>
      </c>
      <c r="C96" s="119" t="s">
        <v>406</v>
      </c>
      <c r="D96" s="120" t="s">
        <v>407</v>
      </c>
      <c r="E96" s="68" t="s">
        <v>168</v>
      </c>
      <c r="F96" s="68" t="s">
        <v>64</v>
      </c>
    </row>
    <row r="97" spans="1:6" x14ac:dyDescent="0.55000000000000004">
      <c r="A97" s="114">
        <v>20773</v>
      </c>
      <c r="B97" s="119" t="s">
        <v>408</v>
      </c>
      <c r="C97" s="119" t="s">
        <v>408</v>
      </c>
      <c r="D97" s="120" t="s">
        <v>407</v>
      </c>
      <c r="E97" s="68" t="s">
        <v>168</v>
      </c>
      <c r="F97" s="68" t="s">
        <v>64</v>
      </c>
    </row>
    <row r="98" spans="1:6" x14ac:dyDescent="0.55000000000000004">
      <c r="A98" s="114">
        <v>33531</v>
      </c>
      <c r="B98" s="121" t="s">
        <v>409</v>
      </c>
      <c r="C98" s="119" t="s">
        <v>410</v>
      </c>
      <c r="D98" s="120" t="s">
        <v>411</v>
      </c>
      <c r="E98" s="68" t="s">
        <v>168</v>
      </c>
      <c r="F98" s="68" t="s">
        <v>64</v>
      </c>
    </row>
    <row r="99" spans="1:6" x14ac:dyDescent="0.55000000000000004">
      <c r="A99" s="114">
        <v>7516</v>
      </c>
      <c r="B99" s="119" t="s">
        <v>412</v>
      </c>
      <c r="C99" s="119" t="s">
        <v>413</v>
      </c>
      <c r="D99" s="120" t="s">
        <v>414</v>
      </c>
      <c r="E99" s="68" t="s">
        <v>168</v>
      </c>
      <c r="F99" s="68" t="s">
        <v>64</v>
      </c>
    </row>
    <row r="100" spans="1:6" x14ac:dyDescent="0.55000000000000004">
      <c r="A100" s="114">
        <v>55210</v>
      </c>
      <c r="B100" s="119" t="s">
        <v>415</v>
      </c>
      <c r="C100" s="119" t="s">
        <v>416</v>
      </c>
      <c r="D100" s="120" t="s">
        <v>417</v>
      </c>
      <c r="E100" s="68" t="s">
        <v>168</v>
      </c>
      <c r="F100" s="68" t="s">
        <v>64</v>
      </c>
    </row>
    <row r="101" spans="1:6" x14ac:dyDescent="0.55000000000000004">
      <c r="A101" s="114">
        <v>13349</v>
      </c>
      <c r="B101" s="119" t="s">
        <v>418</v>
      </c>
      <c r="C101" s="119" t="s">
        <v>418</v>
      </c>
      <c r="D101" s="120" t="s">
        <v>419</v>
      </c>
      <c r="E101" s="68" t="s">
        <v>168</v>
      </c>
      <c r="F101" s="68" t="s">
        <v>64</v>
      </c>
    </row>
    <row r="102" spans="1:6" x14ac:dyDescent="0.55000000000000004">
      <c r="A102" s="114">
        <v>87061</v>
      </c>
      <c r="B102" s="119" t="s">
        <v>420</v>
      </c>
      <c r="C102" s="119" t="s">
        <v>420</v>
      </c>
      <c r="D102" s="120" t="s">
        <v>421</v>
      </c>
      <c r="E102" s="68" t="s">
        <v>168</v>
      </c>
      <c r="F102" s="68" t="s">
        <v>64</v>
      </c>
    </row>
    <row r="103" spans="1:6" x14ac:dyDescent="0.55000000000000004">
      <c r="A103" s="114">
        <v>67611</v>
      </c>
      <c r="B103" s="119" t="s">
        <v>422</v>
      </c>
      <c r="C103" s="119" t="s">
        <v>423</v>
      </c>
      <c r="D103" s="120" t="s">
        <v>424</v>
      </c>
      <c r="E103" s="68" t="s">
        <v>168</v>
      </c>
      <c r="F103" s="68" t="s">
        <v>64</v>
      </c>
    </row>
    <row r="104" spans="1:6" x14ac:dyDescent="0.55000000000000004">
      <c r="A104" s="114">
        <v>75316</v>
      </c>
      <c r="B104" s="119" t="s">
        <v>425</v>
      </c>
      <c r="C104" s="119" t="s">
        <v>426</v>
      </c>
      <c r="D104" s="120" t="s">
        <v>421</v>
      </c>
      <c r="E104" s="68" t="s">
        <v>168</v>
      </c>
      <c r="F104" s="68" t="s">
        <v>64</v>
      </c>
    </row>
    <row r="105" spans="1:6" x14ac:dyDescent="0.55000000000000004">
      <c r="A105" s="114">
        <v>71162</v>
      </c>
      <c r="B105" s="119" t="s">
        <v>427</v>
      </c>
      <c r="C105" s="119" t="s">
        <v>428</v>
      </c>
      <c r="D105" s="120" t="s">
        <v>424</v>
      </c>
      <c r="E105" s="68" t="s">
        <v>168</v>
      </c>
      <c r="F105" s="68" t="s">
        <v>64</v>
      </c>
    </row>
    <row r="106" spans="1:6" x14ac:dyDescent="0.55000000000000004">
      <c r="A106" s="114">
        <v>52180</v>
      </c>
      <c r="B106" s="119" t="s">
        <v>429</v>
      </c>
      <c r="C106" s="119" t="s">
        <v>430</v>
      </c>
      <c r="D106" s="120" t="s">
        <v>424</v>
      </c>
      <c r="E106" s="68" t="s">
        <v>168</v>
      </c>
      <c r="F106" s="68" t="s">
        <v>64</v>
      </c>
    </row>
    <row r="107" spans="1:6" x14ac:dyDescent="0.55000000000000004">
      <c r="A107" s="114">
        <v>75326</v>
      </c>
      <c r="B107" s="119" t="s">
        <v>431</v>
      </c>
      <c r="C107" s="119" t="s">
        <v>432</v>
      </c>
      <c r="D107" s="129" t="s">
        <v>433</v>
      </c>
      <c r="E107" s="68" t="s">
        <v>168</v>
      </c>
      <c r="F107" s="68" t="s">
        <v>64</v>
      </c>
    </row>
    <row r="108" spans="1:6" x14ac:dyDescent="0.55000000000000004">
      <c r="A108" s="114">
        <v>3075</v>
      </c>
      <c r="B108" s="119" t="s">
        <v>434</v>
      </c>
      <c r="C108" s="119" t="s">
        <v>435</v>
      </c>
      <c r="D108" s="120" t="s">
        <v>436</v>
      </c>
      <c r="E108" s="68" t="s">
        <v>168</v>
      </c>
      <c r="F108" s="68" t="s">
        <v>183</v>
      </c>
    </row>
    <row r="109" spans="1:6" x14ac:dyDescent="0.55000000000000004">
      <c r="A109" s="114">
        <v>83702</v>
      </c>
      <c r="B109" s="119" t="s">
        <v>437</v>
      </c>
      <c r="C109" s="119" t="s">
        <v>438</v>
      </c>
      <c r="D109" s="122" t="s">
        <v>439</v>
      </c>
      <c r="E109" s="68" t="s">
        <v>168</v>
      </c>
      <c r="F109" s="68" t="s">
        <v>64</v>
      </c>
    </row>
    <row r="110" spans="1:6" x14ac:dyDescent="0.55000000000000004">
      <c r="A110" s="114">
        <v>2703</v>
      </c>
      <c r="B110" s="119" t="s">
        <v>440</v>
      </c>
      <c r="C110" s="119" t="s">
        <v>441</v>
      </c>
      <c r="D110" s="120" t="s">
        <v>442</v>
      </c>
      <c r="E110" s="68" t="s">
        <v>168</v>
      </c>
      <c r="F110" s="68" t="s">
        <v>183</v>
      </c>
    </row>
    <row r="111" spans="1:6" x14ac:dyDescent="0.55000000000000004">
      <c r="A111" s="114">
        <v>66762</v>
      </c>
      <c r="B111" s="119" t="s">
        <v>443</v>
      </c>
      <c r="C111" s="119" t="s">
        <v>443</v>
      </c>
      <c r="D111" s="120" t="s">
        <v>444</v>
      </c>
      <c r="E111" s="68" t="s">
        <v>168</v>
      </c>
      <c r="F111" s="68" t="s">
        <v>64</v>
      </c>
    </row>
    <row r="112" spans="1:6" x14ac:dyDescent="0.55000000000000004">
      <c r="A112" s="114">
        <v>66566</v>
      </c>
      <c r="B112" s="119" t="s">
        <v>445</v>
      </c>
      <c r="C112" s="119" t="s">
        <v>446</v>
      </c>
      <c r="D112" s="120" t="s">
        <v>447</v>
      </c>
      <c r="E112" s="68" t="s">
        <v>168</v>
      </c>
      <c r="F112" s="68" t="s">
        <v>64</v>
      </c>
    </row>
    <row r="113" spans="1:6" x14ac:dyDescent="0.55000000000000004">
      <c r="A113" s="114">
        <v>76389</v>
      </c>
      <c r="B113" s="119" t="s">
        <v>448</v>
      </c>
      <c r="C113" s="119" t="s">
        <v>449</v>
      </c>
      <c r="D113" s="120" t="s">
        <v>450</v>
      </c>
      <c r="E113" s="68" t="s">
        <v>168</v>
      </c>
      <c r="F113" s="68" t="s">
        <v>64</v>
      </c>
    </row>
    <row r="114" spans="1:6" x14ac:dyDescent="0.55000000000000004">
      <c r="A114" s="114">
        <v>37106</v>
      </c>
      <c r="B114" s="119" t="s">
        <v>451</v>
      </c>
      <c r="C114" s="119" t="s">
        <v>452</v>
      </c>
      <c r="D114" s="120" t="s">
        <v>453</v>
      </c>
      <c r="E114" s="68" t="s">
        <v>168</v>
      </c>
      <c r="F114" s="68" t="s">
        <v>183</v>
      </c>
    </row>
    <row r="115" spans="1:6" x14ac:dyDescent="0.55000000000000004">
      <c r="A115" s="114">
        <v>77679</v>
      </c>
      <c r="B115" s="121" t="s">
        <v>454</v>
      </c>
      <c r="C115" s="121" t="s">
        <v>454</v>
      </c>
      <c r="D115" s="122" t="s">
        <v>455</v>
      </c>
      <c r="E115" s="68" t="s">
        <v>168</v>
      </c>
      <c r="F115" s="68" t="s">
        <v>64</v>
      </c>
    </row>
    <row r="116" spans="1:6" x14ac:dyDescent="0.55000000000000004">
      <c r="A116" s="114">
        <v>80239</v>
      </c>
      <c r="B116" s="129" t="s">
        <v>456</v>
      </c>
      <c r="C116" s="119" t="s">
        <v>457</v>
      </c>
      <c r="D116" s="120" t="s">
        <v>458</v>
      </c>
      <c r="E116" s="68" t="s">
        <v>168</v>
      </c>
      <c r="F116" s="68" t="s">
        <v>64</v>
      </c>
    </row>
    <row r="117" spans="1:6" x14ac:dyDescent="0.55000000000000004">
      <c r="A117" s="114">
        <v>3389</v>
      </c>
      <c r="B117" s="119" t="s">
        <v>459</v>
      </c>
      <c r="C117" s="119" t="s">
        <v>460</v>
      </c>
      <c r="D117" s="120" t="s">
        <v>461</v>
      </c>
      <c r="E117" s="68" t="s">
        <v>168</v>
      </c>
      <c r="F117" s="68" t="s">
        <v>64</v>
      </c>
    </row>
    <row r="118" spans="1:6" x14ac:dyDescent="0.55000000000000004">
      <c r="A118" s="114">
        <v>37010</v>
      </c>
      <c r="B118" s="119" t="s">
        <v>462</v>
      </c>
      <c r="C118" s="119" t="s">
        <v>462</v>
      </c>
      <c r="D118" s="120" t="s">
        <v>463</v>
      </c>
      <c r="E118" s="68" t="s">
        <v>168</v>
      </c>
      <c r="F118" s="68" t="s">
        <v>64</v>
      </c>
    </row>
    <row r="119" spans="1:6" x14ac:dyDescent="0.55000000000000004">
      <c r="A119" s="114">
        <v>70269</v>
      </c>
      <c r="B119" s="119" t="s">
        <v>464</v>
      </c>
      <c r="C119" s="119" t="s">
        <v>464</v>
      </c>
      <c r="D119" s="120" t="s">
        <v>465</v>
      </c>
      <c r="E119" s="68" t="s">
        <v>168</v>
      </c>
      <c r="F119" s="68" t="s">
        <v>64</v>
      </c>
    </row>
    <row r="120" spans="1:6" x14ac:dyDescent="0.55000000000000004">
      <c r="A120" s="114">
        <v>3455</v>
      </c>
      <c r="B120" s="119" t="s">
        <v>466</v>
      </c>
      <c r="C120" s="119" t="s">
        <v>466</v>
      </c>
      <c r="D120" s="120" t="s">
        <v>467</v>
      </c>
      <c r="E120" s="68" t="s">
        <v>168</v>
      </c>
      <c r="F120" s="68" t="s">
        <v>183</v>
      </c>
    </row>
    <row r="121" spans="1:6" x14ac:dyDescent="0.55000000000000004">
      <c r="A121" s="114">
        <v>64973</v>
      </c>
      <c r="B121" s="119" t="s">
        <v>468</v>
      </c>
      <c r="C121" s="125" t="s">
        <v>469</v>
      </c>
      <c r="D121" s="126" t="s">
        <v>470</v>
      </c>
      <c r="E121" s="68" t="s">
        <v>168</v>
      </c>
      <c r="F121" s="68" t="s">
        <v>183</v>
      </c>
    </row>
    <row r="122" spans="1:6" x14ac:dyDescent="0.55000000000000004">
      <c r="A122" s="114">
        <v>3488</v>
      </c>
      <c r="B122" s="119" t="s">
        <v>471</v>
      </c>
      <c r="C122" s="125" t="s">
        <v>472</v>
      </c>
      <c r="D122" s="126" t="s">
        <v>473</v>
      </c>
      <c r="E122" s="68" t="s">
        <v>168</v>
      </c>
      <c r="F122" s="68" t="s">
        <v>183</v>
      </c>
    </row>
    <row r="123" spans="1:6" x14ac:dyDescent="0.55000000000000004">
      <c r="A123" s="114">
        <v>85950</v>
      </c>
      <c r="B123" s="128" t="s">
        <v>474</v>
      </c>
      <c r="C123" s="128" t="s">
        <v>475</v>
      </c>
      <c r="D123" s="129" t="s">
        <v>476</v>
      </c>
      <c r="E123" s="68" t="s">
        <v>168</v>
      </c>
      <c r="F123" s="68" t="s">
        <v>64</v>
      </c>
    </row>
    <row r="124" spans="1:6" x14ac:dyDescent="0.55000000000000004">
      <c r="A124" s="114">
        <v>81223</v>
      </c>
      <c r="B124" s="128" t="s">
        <v>477</v>
      </c>
      <c r="C124" s="128" t="s">
        <v>477</v>
      </c>
      <c r="D124" s="129" t="s">
        <v>478</v>
      </c>
      <c r="E124" s="68" t="s">
        <v>168</v>
      </c>
      <c r="F124" s="68" t="s">
        <v>64</v>
      </c>
    </row>
    <row r="125" spans="1:6" x14ac:dyDescent="0.55000000000000004">
      <c r="A125" s="114">
        <v>51476</v>
      </c>
      <c r="B125" s="119" t="s">
        <v>479</v>
      </c>
      <c r="C125" s="119" t="s">
        <v>480</v>
      </c>
      <c r="D125" s="120" t="s">
        <v>481</v>
      </c>
      <c r="E125" s="68" t="s">
        <v>168</v>
      </c>
      <c r="F125" s="68" t="s">
        <v>64</v>
      </c>
    </row>
    <row r="126" spans="1:6" x14ac:dyDescent="0.55000000000000004">
      <c r="A126" s="114">
        <v>48277</v>
      </c>
      <c r="B126" s="119" t="s">
        <v>482</v>
      </c>
      <c r="C126" s="128" t="s">
        <v>482</v>
      </c>
      <c r="D126" s="120" t="s">
        <v>483</v>
      </c>
      <c r="E126" s="68" t="s">
        <v>168</v>
      </c>
      <c r="F126" s="68" t="s">
        <v>64</v>
      </c>
    </row>
    <row r="127" spans="1:6" x14ac:dyDescent="0.55000000000000004">
      <c r="A127" s="114">
        <v>63672</v>
      </c>
      <c r="B127" s="128" t="s">
        <v>484</v>
      </c>
      <c r="C127" s="128" t="s">
        <v>484</v>
      </c>
      <c r="D127" s="120" t="s">
        <v>483</v>
      </c>
      <c r="E127" s="68" t="s">
        <v>168</v>
      </c>
      <c r="F127" s="68" t="s">
        <v>64</v>
      </c>
    </row>
    <row r="128" spans="1:6" x14ac:dyDescent="0.55000000000000004">
      <c r="A128" s="114">
        <v>70692</v>
      </c>
      <c r="B128" s="119" t="s">
        <v>485</v>
      </c>
      <c r="C128" s="128" t="s">
        <v>485</v>
      </c>
      <c r="D128" s="120" t="s">
        <v>483</v>
      </c>
      <c r="E128" s="68" t="s">
        <v>168</v>
      </c>
      <c r="F128" s="68" t="s">
        <v>64</v>
      </c>
    </row>
    <row r="129" spans="1:6" x14ac:dyDescent="0.55000000000000004">
      <c r="A129" s="118">
        <v>87286</v>
      </c>
      <c r="B129" s="128" t="s">
        <v>486</v>
      </c>
      <c r="C129" s="128" t="s">
        <v>487</v>
      </c>
      <c r="D129" s="134" t="s">
        <v>488</v>
      </c>
      <c r="E129" s="68" t="s">
        <v>168</v>
      </c>
      <c r="F129" s="68" t="s">
        <v>64</v>
      </c>
    </row>
    <row r="130" spans="1:6" x14ac:dyDescent="0.55000000000000004">
      <c r="A130" s="114">
        <v>70807</v>
      </c>
      <c r="B130" s="119" t="s">
        <v>489</v>
      </c>
      <c r="C130" s="119" t="s">
        <v>489</v>
      </c>
      <c r="D130" s="120" t="s">
        <v>490</v>
      </c>
      <c r="E130" s="68" t="s">
        <v>168</v>
      </c>
      <c r="F130" s="68" t="s">
        <v>64</v>
      </c>
    </row>
    <row r="131" spans="1:6" x14ac:dyDescent="0.55000000000000004">
      <c r="A131" s="114">
        <v>24518</v>
      </c>
      <c r="B131" s="119" t="s">
        <v>491</v>
      </c>
      <c r="C131" s="119" t="s">
        <v>492</v>
      </c>
      <c r="D131" s="129" t="s">
        <v>493</v>
      </c>
      <c r="E131" s="68" t="s">
        <v>168</v>
      </c>
      <c r="F131" s="68" t="s">
        <v>64</v>
      </c>
    </row>
    <row r="132" spans="1:6" x14ac:dyDescent="0.55000000000000004">
      <c r="A132" s="114">
        <v>3561</v>
      </c>
      <c r="B132" s="119" t="s">
        <v>494</v>
      </c>
      <c r="C132" s="119" t="s">
        <v>495</v>
      </c>
      <c r="D132" s="120" t="s">
        <v>496</v>
      </c>
      <c r="E132" s="68" t="s">
        <v>168</v>
      </c>
      <c r="F132" s="68" t="s">
        <v>64</v>
      </c>
    </row>
    <row r="133" spans="1:6" x14ac:dyDescent="0.55000000000000004">
      <c r="A133" s="114">
        <v>5978</v>
      </c>
      <c r="B133" s="119" t="s">
        <v>497</v>
      </c>
      <c r="C133" s="119" t="s">
        <v>497</v>
      </c>
      <c r="D133" s="120" t="s">
        <v>498</v>
      </c>
      <c r="E133" s="68" t="s">
        <v>168</v>
      </c>
      <c r="F133" s="68" t="s">
        <v>64</v>
      </c>
    </row>
    <row r="134" spans="1:6" x14ac:dyDescent="0.55000000000000004">
      <c r="A134" s="114">
        <v>73238</v>
      </c>
      <c r="B134" s="119" t="s">
        <v>499</v>
      </c>
      <c r="C134" s="119" t="s">
        <v>500</v>
      </c>
      <c r="D134" s="120" t="s">
        <v>501</v>
      </c>
      <c r="E134" s="68" t="s">
        <v>168</v>
      </c>
      <c r="F134" s="68" t="s">
        <v>64</v>
      </c>
    </row>
    <row r="135" spans="1:6" x14ac:dyDescent="0.55000000000000004">
      <c r="A135" s="114">
        <v>67704</v>
      </c>
      <c r="B135" s="119" t="s">
        <v>502</v>
      </c>
      <c r="C135" s="119" t="s">
        <v>503</v>
      </c>
      <c r="D135" s="120" t="s">
        <v>504</v>
      </c>
      <c r="E135" s="68" t="s">
        <v>168</v>
      </c>
      <c r="F135" s="68" t="s">
        <v>64</v>
      </c>
    </row>
    <row r="136" spans="1:6" x14ac:dyDescent="0.55000000000000004">
      <c r="A136" s="114">
        <v>16054</v>
      </c>
      <c r="B136" s="119" t="s">
        <v>505</v>
      </c>
      <c r="C136" s="119" t="s">
        <v>506</v>
      </c>
      <c r="D136" s="120" t="s">
        <v>507</v>
      </c>
      <c r="E136" s="68" t="s">
        <v>168</v>
      </c>
      <c r="F136" s="68" t="s">
        <v>64</v>
      </c>
    </row>
    <row r="137" spans="1:6" x14ac:dyDescent="0.55000000000000004">
      <c r="A137" s="114">
        <v>27100</v>
      </c>
      <c r="B137" s="119" t="s">
        <v>508</v>
      </c>
      <c r="C137" s="119" t="s">
        <v>508</v>
      </c>
      <c r="D137" s="120" t="s">
        <v>509</v>
      </c>
      <c r="E137" s="68" t="s">
        <v>168</v>
      </c>
      <c r="F137" s="68" t="s">
        <v>64</v>
      </c>
    </row>
    <row r="138" spans="1:6" x14ac:dyDescent="0.55000000000000004">
      <c r="A138" s="114">
        <v>4615</v>
      </c>
      <c r="B138" s="119" t="s">
        <v>510</v>
      </c>
      <c r="C138" s="119" t="s">
        <v>511</v>
      </c>
      <c r="D138" s="122" t="s">
        <v>512</v>
      </c>
      <c r="E138" s="68" t="s">
        <v>168</v>
      </c>
      <c r="F138" s="68" t="s">
        <v>183</v>
      </c>
    </row>
    <row r="139" spans="1:6" x14ac:dyDescent="0.55000000000000004">
      <c r="A139" s="114">
        <v>85736</v>
      </c>
      <c r="B139" s="119" t="s">
        <v>513</v>
      </c>
      <c r="C139" s="119" t="s">
        <v>513</v>
      </c>
      <c r="D139" s="122" t="s">
        <v>514</v>
      </c>
      <c r="E139" s="68" t="s">
        <v>168</v>
      </c>
      <c r="F139" s="68" t="s">
        <v>64</v>
      </c>
    </row>
    <row r="140" spans="1:6" x14ac:dyDescent="0.55000000000000004">
      <c r="A140" s="114">
        <v>40586</v>
      </c>
      <c r="B140" s="119" t="s">
        <v>515</v>
      </c>
      <c r="C140" s="119" t="s">
        <v>515</v>
      </c>
      <c r="D140" s="120" t="s">
        <v>516</v>
      </c>
      <c r="E140" s="68" t="s">
        <v>168</v>
      </c>
      <c r="F140" s="68" t="s">
        <v>64</v>
      </c>
    </row>
    <row r="141" spans="1:6" x14ac:dyDescent="0.55000000000000004">
      <c r="A141" s="118">
        <v>3858</v>
      </c>
      <c r="B141" s="135" t="s">
        <v>517</v>
      </c>
      <c r="C141" s="135" t="s">
        <v>518</v>
      </c>
      <c r="D141" s="120" t="s">
        <v>519</v>
      </c>
      <c r="E141" s="68" t="s">
        <v>168</v>
      </c>
      <c r="F141" s="68" t="s">
        <v>183</v>
      </c>
    </row>
    <row r="142" spans="1:6" x14ac:dyDescent="0.55000000000000004">
      <c r="A142" s="114">
        <v>56360</v>
      </c>
      <c r="B142" s="119" t="s">
        <v>520</v>
      </c>
      <c r="C142" s="119" t="s">
        <v>521</v>
      </c>
      <c r="D142" s="122" t="s">
        <v>522</v>
      </c>
      <c r="E142" s="68" t="s">
        <v>168</v>
      </c>
      <c r="F142" s="68" t="s">
        <v>64</v>
      </c>
    </row>
    <row r="143" spans="1:6" x14ac:dyDescent="0.55000000000000004">
      <c r="A143" s="114">
        <v>58910</v>
      </c>
      <c r="B143" s="119" t="s">
        <v>523</v>
      </c>
      <c r="C143" s="136" t="s">
        <v>524</v>
      </c>
      <c r="D143" s="120" t="s">
        <v>525</v>
      </c>
      <c r="E143" s="68" t="s">
        <v>168</v>
      </c>
      <c r="F143" s="68" t="s">
        <v>64</v>
      </c>
    </row>
    <row r="144" spans="1:6" x14ac:dyDescent="0.55000000000000004">
      <c r="A144" s="114">
        <v>77517</v>
      </c>
      <c r="B144" s="128" t="s">
        <v>526</v>
      </c>
      <c r="C144" s="128" t="s">
        <v>526</v>
      </c>
      <c r="D144" s="129" t="s">
        <v>525</v>
      </c>
      <c r="E144" s="68" t="s">
        <v>168</v>
      </c>
      <c r="F144" s="68" t="s">
        <v>64</v>
      </c>
    </row>
    <row r="145" spans="1:6" x14ac:dyDescent="0.55000000000000004">
      <c r="A145" s="114">
        <v>30869</v>
      </c>
      <c r="B145" s="119" t="s">
        <v>527</v>
      </c>
      <c r="C145" s="119" t="s">
        <v>527</v>
      </c>
      <c r="D145" s="120" t="s">
        <v>528</v>
      </c>
      <c r="E145" s="68" t="s">
        <v>168</v>
      </c>
      <c r="F145" s="68" t="s">
        <v>64</v>
      </c>
    </row>
    <row r="146" spans="1:6" x14ac:dyDescent="0.55000000000000004">
      <c r="A146" s="114">
        <v>85873</v>
      </c>
      <c r="B146" s="119" t="s">
        <v>529</v>
      </c>
      <c r="C146" s="129" t="s">
        <v>530</v>
      </c>
      <c r="D146" s="120" t="s">
        <v>531</v>
      </c>
      <c r="E146" s="68" t="s">
        <v>168</v>
      </c>
      <c r="F146" s="68" t="s">
        <v>64</v>
      </c>
    </row>
    <row r="147" spans="1:6" x14ac:dyDescent="0.55000000000000004">
      <c r="A147" s="114">
        <v>79090</v>
      </c>
      <c r="B147" s="128" t="s">
        <v>532</v>
      </c>
      <c r="C147" s="128" t="s">
        <v>533</v>
      </c>
      <c r="D147" s="129" t="s">
        <v>534</v>
      </c>
      <c r="E147" s="68" t="s">
        <v>168</v>
      </c>
      <c r="F147" s="68" t="s">
        <v>64</v>
      </c>
    </row>
    <row r="148" spans="1:6" x14ac:dyDescent="0.55000000000000004">
      <c r="A148" s="114">
        <v>37009</v>
      </c>
      <c r="B148" s="119" t="s">
        <v>535</v>
      </c>
      <c r="C148" s="119" t="s">
        <v>536</v>
      </c>
      <c r="D148" s="120" t="s">
        <v>537</v>
      </c>
      <c r="E148" s="68" t="s">
        <v>168</v>
      </c>
      <c r="F148" s="68" t="s">
        <v>64</v>
      </c>
    </row>
    <row r="149" spans="1:6" x14ac:dyDescent="0.55000000000000004">
      <c r="A149" s="114">
        <v>3833</v>
      </c>
      <c r="B149" s="119" t="s">
        <v>538</v>
      </c>
      <c r="C149" s="119" t="s">
        <v>539</v>
      </c>
      <c r="D149" s="120" t="s">
        <v>540</v>
      </c>
      <c r="E149" s="68" t="s">
        <v>168</v>
      </c>
      <c r="F149" s="68" t="s">
        <v>64</v>
      </c>
    </row>
    <row r="150" spans="1:6" x14ac:dyDescent="0.55000000000000004">
      <c r="A150" s="114">
        <v>3809</v>
      </c>
      <c r="B150" s="119" t="s">
        <v>541</v>
      </c>
      <c r="C150" s="119" t="s">
        <v>542</v>
      </c>
      <c r="D150" s="120" t="s">
        <v>543</v>
      </c>
      <c r="E150" s="68" t="s">
        <v>168</v>
      </c>
      <c r="F150" s="68" t="s">
        <v>183</v>
      </c>
    </row>
    <row r="151" spans="1:6" x14ac:dyDescent="0.55000000000000004">
      <c r="A151" s="114">
        <v>3960</v>
      </c>
      <c r="B151" s="119" t="s">
        <v>544</v>
      </c>
      <c r="C151" s="119" t="s">
        <v>544</v>
      </c>
      <c r="D151" s="120" t="s">
        <v>545</v>
      </c>
      <c r="E151" s="68" t="s">
        <v>168</v>
      </c>
      <c r="F151" s="68" t="s">
        <v>64</v>
      </c>
    </row>
    <row r="152" spans="1:6" x14ac:dyDescent="0.55000000000000004">
      <c r="A152" s="114">
        <v>4066</v>
      </c>
      <c r="B152" s="119" t="s">
        <v>546</v>
      </c>
      <c r="C152" s="119" t="s">
        <v>547</v>
      </c>
      <c r="D152" s="120" t="s">
        <v>548</v>
      </c>
      <c r="E152" s="68" t="s">
        <v>168</v>
      </c>
      <c r="F152" s="68" t="s">
        <v>183</v>
      </c>
    </row>
    <row r="153" spans="1:6" x14ac:dyDescent="0.55000000000000004">
      <c r="A153" s="114">
        <v>7523</v>
      </c>
      <c r="B153" s="119" t="s">
        <v>549</v>
      </c>
      <c r="C153" s="119" t="s">
        <v>550</v>
      </c>
      <c r="D153" s="120" t="s">
        <v>551</v>
      </c>
      <c r="E153" s="68" t="s">
        <v>168</v>
      </c>
      <c r="F153" s="68" t="s">
        <v>183</v>
      </c>
    </row>
    <row r="154" spans="1:6" x14ac:dyDescent="0.55000000000000004">
      <c r="A154" s="114">
        <v>78867</v>
      </c>
      <c r="B154" s="121" t="s">
        <v>552</v>
      </c>
      <c r="C154" s="121" t="s">
        <v>552</v>
      </c>
      <c r="D154" s="122" t="s">
        <v>553</v>
      </c>
      <c r="E154" s="68" t="s">
        <v>168</v>
      </c>
      <c r="F154" s="68" t="s">
        <v>64</v>
      </c>
    </row>
    <row r="155" spans="1:6" x14ac:dyDescent="0.55000000000000004">
      <c r="A155" s="114">
        <v>47346</v>
      </c>
      <c r="B155" s="119" t="s">
        <v>554</v>
      </c>
      <c r="C155" s="119" t="s">
        <v>555</v>
      </c>
      <c r="D155" s="120" t="s">
        <v>556</v>
      </c>
      <c r="E155" s="68" t="s">
        <v>168</v>
      </c>
      <c r="F155" s="68" t="s">
        <v>64</v>
      </c>
    </row>
    <row r="156" spans="1:6" x14ac:dyDescent="0.55000000000000004">
      <c r="A156" s="114">
        <v>4156</v>
      </c>
      <c r="B156" s="119" t="s">
        <v>557</v>
      </c>
      <c r="C156" s="119" t="s">
        <v>558</v>
      </c>
      <c r="D156" s="120" t="s">
        <v>559</v>
      </c>
      <c r="E156" s="68" t="s">
        <v>168</v>
      </c>
      <c r="F156" s="68" t="s">
        <v>64</v>
      </c>
    </row>
    <row r="157" spans="1:6" x14ac:dyDescent="0.55000000000000004">
      <c r="A157" s="114">
        <v>44857</v>
      </c>
      <c r="B157" s="119" t="s">
        <v>560</v>
      </c>
      <c r="C157" s="119" t="s">
        <v>560</v>
      </c>
      <c r="D157" s="120" t="s">
        <v>561</v>
      </c>
      <c r="E157" s="68" t="s">
        <v>168</v>
      </c>
      <c r="F157" s="68" t="s">
        <v>183</v>
      </c>
    </row>
    <row r="158" spans="1:6" x14ac:dyDescent="0.55000000000000004">
      <c r="A158" s="114">
        <v>1808</v>
      </c>
      <c r="B158" s="119" t="s">
        <v>562</v>
      </c>
      <c r="C158" s="119" t="s">
        <v>562</v>
      </c>
      <c r="D158" s="120" t="s">
        <v>563</v>
      </c>
      <c r="E158" s="68" t="s">
        <v>168</v>
      </c>
      <c r="F158" s="68" t="s">
        <v>64</v>
      </c>
    </row>
    <row r="159" spans="1:6" x14ac:dyDescent="0.55000000000000004">
      <c r="A159" s="118">
        <v>72252</v>
      </c>
      <c r="B159" s="119" t="s">
        <v>564</v>
      </c>
      <c r="C159" s="119" t="s">
        <v>565</v>
      </c>
      <c r="D159" s="129" t="s">
        <v>566</v>
      </c>
      <c r="E159" s="68" t="s">
        <v>168</v>
      </c>
      <c r="F159" s="68" t="s">
        <v>64</v>
      </c>
    </row>
    <row r="160" spans="1:6" x14ac:dyDescent="0.55000000000000004">
      <c r="A160" s="114">
        <v>4820</v>
      </c>
      <c r="B160" s="119" t="s">
        <v>567</v>
      </c>
      <c r="C160" s="119" t="s">
        <v>568</v>
      </c>
      <c r="D160" s="120" t="s">
        <v>569</v>
      </c>
      <c r="E160" s="68" t="s">
        <v>211</v>
      </c>
      <c r="F160" s="68" t="s">
        <v>183</v>
      </c>
    </row>
    <row r="161" spans="1:6" x14ac:dyDescent="0.55000000000000004">
      <c r="A161" s="114">
        <v>4405</v>
      </c>
      <c r="B161" s="120" t="s">
        <v>570</v>
      </c>
      <c r="C161" s="119" t="s">
        <v>571</v>
      </c>
      <c r="D161" s="120" t="s">
        <v>572</v>
      </c>
      <c r="E161" s="68" t="s">
        <v>211</v>
      </c>
      <c r="F161" s="68" t="s">
        <v>183</v>
      </c>
    </row>
    <row r="162" spans="1:6" x14ac:dyDescent="0.55000000000000004">
      <c r="A162" s="114">
        <v>7693</v>
      </c>
      <c r="B162" s="119" t="s">
        <v>573</v>
      </c>
      <c r="C162" s="119" t="s">
        <v>574</v>
      </c>
      <c r="D162" s="120" t="s">
        <v>572</v>
      </c>
      <c r="E162" s="68" t="s">
        <v>211</v>
      </c>
      <c r="F162" s="68" t="s">
        <v>183</v>
      </c>
    </row>
    <row r="163" spans="1:6" x14ac:dyDescent="0.55000000000000004">
      <c r="A163" s="114">
        <v>4392</v>
      </c>
      <c r="B163" s="119" t="s">
        <v>575</v>
      </c>
      <c r="C163" s="119" t="s">
        <v>575</v>
      </c>
      <c r="D163" s="120" t="s">
        <v>576</v>
      </c>
      <c r="E163" s="68" t="s">
        <v>168</v>
      </c>
      <c r="F163" s="68" t="s">
        <v>183</v>
      </c>
    </row>
    <row r="164" spans="1:6" x14ac:dyDescent="0.55000000000000004">
      <c r="A164" s="114">
        <v>3383</v>
      </c>
      <c r="B164" s="119" t="s">
        <v>577</v>
      </c>
      <c r="C164" s="119" t="s">
        <v>578</v>
      </c>
      <c r="D164" s="120" t="s">
        <v>579</v>
      </c>
      <c r="E164" s="68" t="s">
        <v>168</v>
      </c>
      <c r="F164" s="68" t="s">
        <v>64</v>
      </c>
    </row>
    <row r="165" spans="1:6" ht="27.6" x14ac:dyDescent="0.55000000000000004">
      <c r="A165" s="114">
        <v>85795</v>
      </c>
      <c r="B165" s="119" t="s">
        <v>580</v>
      </c>
      <c r="C165" s="119" t="s">
        <v>581</v>
      </c>
      <c r="D165" s="120" t="s">
        <v>582</v>
      </c>
      <c r="E165" s="68" t="s">
        <v>168</v>
      </c>
      <c r="F165" s="68" t="s">
        <v>64</v>
      </c>
    </row>
    <row r="166" spans="1:6" x14ac:dyDescent="0.55000000000000004">
      <c r="A166" s="114">
        <v>69203</v>
      </c>
      <c r="B166" s="119" t="s">
        <v>583</v>
      </c>
      <c r="C166" s="119" t="s">
        <v>584</v>
      </c>
      <c r="D166" s="120" t="s">
        <v>585</v>
      </c>
      <c r="E166" s="68" t="s">
        <v>168</v>
      </c>
      <c r="F166" s="68" t="s">
        <v>64</v>
      </c>
    </row>
    <row r="167" spans="1:6" x14ac:dyDescent="0.55000000000000004">
      <c r="A167" s="114">
        <v>55860</v>
      </c>
      <c r="B167" s="119" t="s">
        <v>586</v>
      </c>
      <c r="C167" s="119" t="s">
        <v>587</v>
      </c>
      <c r="D167" s="120" t="s">
        <v>588</v>
      </c>
      <c r="E167" s="68" t="s">
        <v>168</v>
      </c>
      <c r="F167" s="68" t="s">
        <v>64</v>
      </c>
    </row>
    <row r="168" spans="1:6" x14ac:dyDescent="0.55000000000000004">
      <c r="A168" s="114">
        <v>73416</v>
      </c>
      <c r="B168" s="121" t="s">
        <v>589</v>
      </c>
      <c r="C168" s="119" t="s">
        <v>590</v>
      </c>
      <c r="D168" s="129" t="s">
        <v>591</v>
      </c>
      <c r="E168" s="68" t="s">
        <v>168</v>
      </c>
      <c r="F168" s="68" t="s">
        <v>64</v>
      </c>
    </row>
    <row r="169" spans="1:6" x14ac:dyDescent="0.55000000000000004">
      <c r="A169" s="114">
        <v>519</v>
      </c>
      <c r="B169" s="119" t="s">
        <v>592</v>
      </c>
      <c r="C169" s="119" t="s">
        <v>592</v>
      </c>
      <c r="D169" s="120" t="s">
        <v>593</v>
      </c>
      <c r="E169" s="68" t="s">
        <v>168</v>
      </c>
      <c r="F169" s="68" t="s">
        <v>183</v>
      </c>
    </row>
    <row r="170" spans="1:6" x14ac:dyDescent="0.55000000000000004">
      <c r="A170" s="114">
        <v>27102</v>
      </c>
      <c r="B170" s="119" t="s">
        <v>594</v>
      </c>
      <c r="C170" s="119" t="s">
        <v>594</v>
      </c>
      <c r="D170" s="120" t="s">
        <v>595</v>
      </c>
      <c r="E170" s="68" t="s">
        <v>168</v>
      </c>
      <c r="F170" s="68" t="s">
        <v>64</v>
      </c>
    </row>
    <row r="171" spans="1:6" x14ac:dyDescent="0.55000000000000004">
      <c r="A171" s="114">
        <v>66982</v>
      </c>
      <c r="B171" s="119" t="s">
        <v>596</v>
      </c>
      <c r="C171" s="119" t="s">
        <v>597</v>
      </c>
      <c r="D171" s="120" t="s">
        <v>598</v>
      </c>
      <c r="E171" s="68" t="s">
        <v>168</v>
      </c>
      <c r="F171" s="68" t="s">
        <v>64</v>
      </c>
    </row>
    <row r="172" spans="1:6" x14ac:dyDescent="0.55000000000000004">
      <c r="A172" s="114">
        <v>4504</v>
      </c>
      <c r="B172" s="119" t="s">
        <v>599</v>
      </c>
      <c r="C172" s="119" t="s">
        <v>600</v>
      </c>
      <c r="D172" s="137" t="s">
        <v>601</v>
      </c>
      <c r="F172" s="68" t="s">
        <v>64</v>
      </c>
    </row>
    <row r="173" spans="1:6" x14ac:dyDescent="0.55000000000000004">
      <c r="A173" s="138">
        <v>27101</v>
      </c>
      <c r="B173" s="139" t="s">
        <v>602</v>
      </c>
      <c r="C173" s="119" t="s">
        <v>603</v>
      </c>
      <c r="D173" s="137" t="s">
        <v>604</v>
      </c>
      <c r="F173" s="68" t="s">
        <v>64</v>
      </c>
    </row>
    <row r="174" spans="1:6" x14ac:dyDescent="0.55000000000000004">
      <c r="A174" s="138">
        <v>37113</v>
      </c>
      <c r="B174" s="139" t="s">
        <v>605</v>
      </c>
      <c r="C174" s="119" t="s">
        <v>606</v>
      </c>
      <c r="D174" s="137" t="s">
        <v>607</v>
      </c>
      <c r="E174" s="68" t="s">
        <v>168</v>
      </c>
      <c r="F174" s="68" t="s">
        <v>64</v>
      </c>
    </row>
    <row r="175" spans="1:6" x14ac:dyDescent="0.55000000000000004">
      <c r="A175" s="138">
        <v>53820</v>
      </c>
      <c r="B175" s="139" t="s">
        <v>608</v>
      </c>
      <c r="C175" s="119" t="s">
        <v>609</v>
      </c>
      <c r="D175" s="137" t="s">
        <v>610</v>
      </c>
      <c r="F175" s="68" t="s">
        <v>64</v>
      </c>
    </row>
    <row r="176" spans="1:6" x14ac:dyDescent="0.55000000000000004">
      <c r="A176" s="138">
        <v>67566</v>
      </c>
      <c r="B176" s="139" t="s">
        <v>611</v>
      </c>
      <c r="C176" s="119" t="s">
        <v>612</v>
      </c>
      <c r="D176" s="137" t="s">
        <v>613</v>
      </c>
      <c r="F176" s="68" t="s">
        <v>64</v>
      </c>
    </row>
    <row r="177" spans="1:6" x14ac:dyDescent="0.55000000000000004">
      <c r="A177" s="138">
        <v>88232</v>
      </c>
      <c r="B177" s="139" t="s">
        <v>614</v>
      </c>
      <c r="C177" s="119" t="s">
        <v>614</v>
      </c>
      <c r="D177" s="137" t="s">
        <v>615</v>
      </c>
      <c r="F177" s="68" t="s">
        <v>183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E9F02-7B74-41A4-99B5-F9DCE725D762}">
  <sheetPr>
    <tabColor rgb="FF0070C0"/>
  </sheetPr>
  <dimension ref="A1:N17"/>
  <sheetViews>
    <sheetView showGridLines="0" showZeros="0" zoomScale="85" zoomScaleNormal="85" workbookViewId="0">
      <selection activeCell="F7" sqref="F7"/>
    </sheetView>
  </sheetViews>
  <sheetFormatPr defaultColWidth="8.89453125" defaultRowHeight="14.4" x14ac:dyDescent="0.55000000000000004"/>
  <cols>
    <col min="1" max="1" width="25.41796875" style="9" customWidth="1"/>
    <col min="2" max="2" width="8.89453125" style="8"/>
    <col min="3" max="3" width="14" style="8" customWidth="1"/>
    <col min="4" max="4" width="16.5234375" style="8" customWidth="1"/>
    <col min="5" max="5" width="12.68359375" style="8" customWidth="1"/>
    <col min="6" max="6" width="15.1015625" style="8" customWidth="1"/>
    <col min="7" max="7" width="12.7890625" style="8" customWidth="1"/>
    <col min="8" max="8" width="12.89453125" style="8" customWidth="1"/>
    <col min="9" max="9" width="12.20703125" style="8" customWidth="1"/>
    <col min="10" max="10" width="12.3125" style="8" customWidth="1"/>
    <col min="11" max="11" width="10.89453125" style="8" customWidth="1"/>
    <col min="12" max="12" width="10.5234375" style="8" customWidth="1"/>
    <col min="13" max="13" width="12.5234375" style="8" customWidth="1"/>
    <col min="14" max="14" width="9.89453125" style="8" customWidth="1"/>
    <col min="15" max="16384" width="8.89453125" style="8"/>
  </cols>
  <sheetData>
    <row r="1" spans="1:14" ht="14.55" customHeight="1" x14ac:dyDescent="0.55000000000000004">
      <c r="A1" s="295" t="s">
        <v>691</v>
      </c>
      <c r="B1" s="296"/>
      <c r="C1" s="296"/>
      <c r="D1" s="296"/>
      <c r="E1" s="296"/>
      <c r="F1" s="296"/>
      <c r="G1" s="296"/>
      <c r="H1" s="296"/>
      <c r="I1" s="296"/>
      <c r="J1" s="296"/>
      <c r="K1" s="296"/>
      <c r="L1" s="296"/>
      <c r="M1" s="296"/>
      <c r="N1" s="297"/>
    </row>
    <row r="2" spans="1:14" ht="14.55" customHeight="1" x14ac:dyDescent="0.55000000000000004">
      <c r="A2" s="298"/>
      <c r="B2" s="299"/>
      <c r="C2" s="299"/>
      <c r="D2" s="299"/>
      <c r="E2" s="299"/>
      <c r="F2" s="299"/>
      <c r="G2" s="299"/>
      <c r="H2" s="299"/>
      <c r="I2" s="299"/>
      <c r="J2" s="299"/>
      <c r="K2" s="299"/>
      <c r="L2" s="299"/>
      <c r="M2" s="299"/>
      <c r="N2" s="300"/>
    </row>
    <row r="3" spans="1:14" ht="48.6" customHeight="1" x14ac:dyDescent="0.55000000000000004">
      <c r="A3" s="298"/>
      <c r="B3" s="299"/>
      <c r="C3" s="299"/>
      <c r="D3" s="299"/>
      <c r="E3" s="299"/>
      <c r="F3" s="299"/>
      <c r="G3" s="299"/>
      <c r="H3" s="299"/>
      <c r="I3" s="299"/>
      <c r="J3" s="299"/>
      <c r="K3" s="299"/>
      <c r="L3" s="299"/>
      <c r="M3" s="299"/>
      <c r="N3" s="300"/>
    </row>
    <row r="4" spans="1:14" ht="50.4" customHeight="1" x14ac:dyDescent="0.55000000000000004">
      <c r="A4" s="288" t="s">
        <v>681</v>
      </c>
      <c r="B4" s="289"/>
      <c r="C4" s="289"/>
      <c r="D4" s="289"/>
      <c r="E4" s="289"/>
      <c r="F4" s="289"/>
      <c r="G4" s="289"/>
      <c r="H4" s="289"/>
      <c r="I4" s="289"/>
      <c r="J4" s="289"/>
      <c r="K4" s="289"/>
      <c r="L4" s="289"/>
      <c r="M4" s="289"/>
      <c r="N4" s="166"/>
    </row>
    <row r="5" spans="1:14" ht="18.3" x14ac:dyDescent="0.55000000000000004">
      <c r="A5" s="167"/>
      <c r="B5" s="150"/>
      <c r="C5" s="150"/>
      <c r="D5" s="150"/>
      <c r="E5" s="150"/>
      <c r="F5" s="150"/>
      <c r="G5" s="150"/>
      <c r="H5" s="150"/>
      <c r="I5" s="150"/>
      <c r="J5" s="150"/>
      <c r="K5" s="150"/>
      <c r="L5" s="150"/>
      <c r="M5" s="150"/>
      <c r="N5" s="151"/>
    </row>
    <row r="6" spans="1:14" x14ac:dyDescent="0.55000000000000004">
      <c r="A6" s="168"/>
      <c r="B6" s="169"/>
      <c r="C6" s="169"/>
      <c r="D6" s="169"/>
      <c r="E6" s="152"/>
      <c r="F6" s="152"/>
      <c r="G6" s="152"/>
      <c r="H6" s="152"/>
      <c r="I6" s="152"/>
      <c r="J6" s="152"/>
      <c r="K6" s="152"/>
      <c r="L6" s="152"/>
      <c r="M6" s="17"/>
      <c r="N6" s="151"/>
    </row>
    <row r="7" spans="1:14" ht="24" customHeight="1" x14ac:dyDescent="0.7">
      <c r="A7" s="145" t="s">
        <v>661</v>
      </c>
      <c r="B7" s="146"/>
      <c r="C7" s="147"/>
      <c r="D7" s="148"/>
      <c r="E7" s="146"/>
      <c r="F7" s="157"/>
      <c r="G7" s="17"/>
      <c r="H7" s="17"/>
      <c r="I7" s="17"/>
      <c r="J7" s="17"/>
      <c r="K7" s="17"/>
      <c r="L7" s="17"/>
      <c r="M7" s="17"/>
      <c r="N7" s="151"/>
    </row>
    <row r="8" spans="1:14" x14ac:dyDescent="0.55000000000000004">
      <c r="A8" s="149"/>
      <c r="B8" s="17"/>
      <c r="C8" s="148"/>
      <c r="D8" s="148"/>
      <c r="E8" s="148"/>
      <c r="F8" s="17"/>
      <c r="G8" s="17"/>
      <c r="H8" s="17"/>
      <c r="I8" s="17"/>
      <c r="J8" s="17"/>
      <c r="K8" s="17"/>
      <c r="L8" s="17"/>
      <c r="M8" s="17"/>
      <c r="N8" s="151"/>
    </row>
    <row r="9" spans="1:14" ht="15.45" customHeight="1" x14ac:dyDescent="0.7">
      <c r="A9" s="290" t="s">
        <v>680</v>
      </c>
      <c r="B9" s="291"/>
      <c r="C9" s="291"/>
      <c r="D9" s="291"/>
      <c r="E9" s="291"/>
      <c r="F9" s="291"/>
      <c r="G9" s="291"/>
      <c r="H9" s="291"/>
      <c r="I9" s="291"/>
      <c r="J9" s="291"/>
      <c r="K9" s="291"/>
      <c r="L9" s="291"/>
      <c r="M9" s="291"/>
      <c r="N9" s="162"/>
    </row>
    <row r="10" spans="1:14" ht="15.45" customHeight="1" x14ac:dyDescent="0.7">
      <c r="A10" s="226" t="s">
        <v>692</v>
      </c>
      <c r="B10" s="222"/>
      <c r="C10" s="222"/>
      <c r="D10" s="222"/>
      <c r="E10" s="222"/>
      <c r="F10" s="222"/>
      <c r="G10" s="222"/>
      <c r="H10" s="222"/>
      <c r="I10" s="222"/>
      <c r="J10" s="222"/>
      <c r="K10" s="222"/>
      <c r="L10" s="222"/>
      <c r="M10" s="222"/>
      <c r="N10" s="162"/>
    </row>
    <row r="11" spans="1:14" ht="35.1" customHeight="1" x14ac:dyDescent="0.7">
      <c r="A11" s="292" t="s">
        <v>662</v>
      </c>
      <c r="B11" s="293"/>
      <c r="C11" s="293"/>
      <c r="D11" s="293"/>
      <c r="E11" s="293"/>
      <c r="F11" s="293"/>
      <c r="G11" s="293"/>
      <c r="H11" s="293"/>
      <c r="I11" s="293"/>
      <c r="J11" s="293"/>
      <c r="K11" s="293"/>
      <c r="L11" s="293"/>
      <c r="M11" s="293"/>
      <c r="N11" s="294"/>
    </row>
    <row r="12" spans="1:14" x14ac:dyDescent="0.55000000000000004">
      <c r="A12" s="8"/>
      <c r="K12" s="161"/>
      <c r="L12" s="17"/>
      <c r="M12" s="17"/>
      <c r="N12" s="151"/>
    </row>
    <row r="13" spans="1:14" x14ac:dyDescent="0.55000000000000004">
      <c r="A13" s="8"/>
      <c r="K13" s="17"/>
      <c r="L13" s="17"/>
      <c r="M13" s="17"/>
      <c r="N13" s="151"/>
    </row>
    <row r="14" spans="1:14" x14ac:dyDescent="0.55000000000000004">
      <c r="A14" s="8"/>
      <c r="K14" s="17"/>
      <c r="L14" s="17"/>
      <c r="M14" s="17"/>
      <c r="N14" s="151"/>
    </row>
    <row r="15" spans="1:14" x14ac:dyDescent="0.55000000000000004">
      <c r="A15" s="8"/>
      <c r="K15" s="17"/>
      <c r="L15" s="17"/>
      <c r="M15" s="17"/>
      <c r="N15" s="151"/>
    </row>
    <row r="16" spans="1:14" x14ac:dyDescent="0.55000000000000004">
      <c r="A16" s="153"/>
      <c r="B16" s="17"/>
      <c r="C16" s="17"/>
      <c r="D16" s="17"/>
      <c r="E16" s="17"/>
      <c r="F16" s="17"/>
      <c r="G16" s="148"/>
      <c r="H16" s="17"/>
      <c r="I16" s="17"/>
      <c r="J16" s="17"/>
      <c r="K16" s="17"/>
      <c r="L16" s="17"/>
      <c r="M16" s="17"/>
      <c r="N16" s="151"/>
    </row>
    <row r="17" spans="1:14" x14ac:dyDescent="0.55000000000000004">
      <c r="A17" s="154"/>
      <c r="B17" s="155"/>
      <c r="C17" s="155"/>
      <c r="D17" s="155"/>
      <c r="E17" s="155"/>
      <c r="F17" s="155"/>
      <c r="G17" s="155"/>
      <c r="H17" s="155"/>
      <c r="I17" s="155"/>
      <c r="J17" s="155"/>
      <c r="K17" s="155"/>
      <c r="L17" s="155"/>
      <c r="M17" s="155"/>
      <c r="N17" s="156"/>
    </row>
  </sheetData>
  <sheetProtection algorithmName="SHA-512" hashValue="dE1dcdejz8t+43v+UuoJqSs4N/eaSmZR0/13tBVjemdGJormSjZAaQOpgZkKSetdyo2StSUwQvBh11rIb2hMpA==" saltValue="AxUz71qd0FP34BkbmUbDvA==" spinCount="100000" sheet="1" insertRows="0" sort="0" autoFilter="0"/>
  <mergeCells count="4">
    <mergeCell ref="A4:M4"/>
    <mergeCell ref="A9:M9"/>
    <mergeCell ref="A11:N11"/>
    <mergeCell ref="A1:N3"/>
  </mergeCells>
  <phoneticPr fontId="17" type="noConversion"/>
  <pageMargins left="0.7" right="0.7" top="0.75" bottom="0.75" header="0.3" footer="0.3"/>
  <pageSetup scale="29" orientation="portrait" horizontalDpi="1200" verticalDpi="1200" r:id="rId1"/>
  <headerFooter>
    <oddHeader>&amp;C&amp;G</oddHeader>
  </headerFooter>
  <colBreaks count="1" manualBreakCount="1">
    <brk id="1" max="32" man="1"/>
  </col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344FB-BAB0-44CC-AA1E-AAA9625D06D3}">
  <sheetPr>
    <tabColor rgb="FF0070C0"/>
    <pageSetUpPr fitToPage="1"/>
  </sheetPr>
  <dimension ref="A1:R993"/>
  <sheetViews>
    <sheetView showGridLines="0" showZeros="0" zoomScale="85" zoomScaleNormal="85" workbookViewId="0">
      <selection activeCell="B11" sqref="B11"/>
    </sheetView>
  </sheetViews>
  <sheetFormatPr defaultColWidth="8.89453125" defaultRowHeight="14.4" x14ac:dyDescent="0.55000000000000004"/>
  <cols>
    <col min="1" max="1" width="1.5234375" style="8" customWidth="1"/>
    <col min="2" max="2" width="38.68359375" style="8" customWidth="1"/>
    <col min="3" max="3" width="18.5234375" style="8" customWidth="1"/>
    <col min="4" max="4" width="17.68359375" style="8" customWidth="1"/>
    <col min="5" max="5" width="13.5234375" style="8" customWidth="1"/>
    <col min="6" max="6" width="14.7890625" style="8" customWidth="1"/>
    <col min="7" max="7" width="13.68359375" style="8" customWidth="1"/>
    <col min="8" max="16" width="12.41796875" style="8" customWidth="1"/>
    <col min="17" max="17" width="16" style="9" customWidth="1"/>
    <col min="18" max="18" width="45.41796875" style="9" customWidth="1"/>
    <col min="19" max="16384" width="8.89453125" style="8"/>
  </cols>
  <sheetData>
    <row r="1" spans="1:18" ht="14.55" customHeight="1" x14ac:dyDescent="0.55000000000000004">
      <c r="A1" s="307" t="s">
        <v>693</v>
      </c>
      <c r="B1" s="308"/>
      <c r="C1" s="308"/>
      <c r="D1" s="308"/>
      <c r="E1" s="308"/>
      <c r="F1" s="308"/>
      <c r="G1" s="308"/>
      <c r="H1" s="308"/>
      <c r="I1" s="308"/>
      <c r="J1" s="308"/>
      <c r="K1" s="308"/>
      <c r="L1" s="308"/>
      <c r="M1" s="308"/>
      <c r="N1" s="308"/>
      <c r="O1" s="308"/>
      <c r="P1" s="308"/>
      <c r="Q1" s="308"/>
      <c r="R1" s="308"/>
    </row>
    <row r="2" spans="1:18" ht="14.55" customHeight="1" x14ac:dyDescent="0.55000000000000004">
      <c r="A2" s="307"/>
      <c r="B2" s="308"/>
      <c r="C2" s="308"/>
      <c r="D2" s="308"/>
      <c r="E2" s="308"/>
      <c r="F2" s="308"/>
      <c r="G2" s="308"/>
      <c r="H2" s="308"/>
      <c r="I2" s="308"/>
      <c r="J2" s="308"/>
      <c r="K2" s="308"/>
      <c r="L2" s="308"/>
      <c r="M2" s="308"/>
      <c r="N2" s="308"/>
      <c r="O2" s="308"/>
      <c r="P2" s="308"/>
      <c r="Q2" s="308"/>
      <c r="R2" s="308"/>
    </row>
    <row r="3" spans="1:18" ht="99.6" customHeight="1" x14ac:dyDescent="0.55000000000000004">
      <c r="A3" s="307"/>
      <c r="B3" s="308"/>
      <c r="C3" s="308"/>
      <c r="D3" s="308"/>
      <c r="E3" s="308"/>
      <c r="F3" s="308"/>
      <c r="G3" s="308"/>
      <c r="H3" s="308"/>
      <c r="I3" s="308"/>
      <c r="J3" s="308"/>
      <c r="K3" s="308"/>
      <c r="L3" s="308"/>
      <c r="M3" s="308"/>
      <c r="N3" s="308"/>
      <c r="O3" s="308"/>
      <c r="P3" s="308"/>
      <c r="Q3" s="308"/>
      <c r="R3" s="308"/>
    </row>
    <row r="4" spans="1:18" ht="22.5" x14ac:dyDescent="0.75">
      <c r="B4" s="323" t="s">
        <v>656</v>
      </c>
      <c r="C4" s="323"/>
      <c r="D4" s="323"/>
      <c r="E4" s="323"/>
      <c r="F4" s="323"/>
      <c r="G4" s="323"/>
      <c r="H4" s="323"/>
      <c r="I4" s="323"/>
      <c r="J4" s="323"/>
      <c r="K4" s="323"/>
      <c r="L4" s="323"/>
      <c r="M4" s="323"/>
      <c r="N4" s="323"/>
      <c r="O4" s="323"/>
      <c r="P4" s="323"/>
      <c r="Q4" s="323"/>
      <c r="R4" s="323"/>
    </row>
    <row r="5" spans="1:18" ht="19.2" thickBot="1" x14ac:dyDescent="0.7">
      <c r="B5" s="10"/>
      <c r="H5" s="11"/>
      <c r="I5" s="11"/>
      <c r="J5" s="11"/>
      <c r="K5" s="11"/>
      <c r="L5" s="11"/>
      <c r="M5" s="11"/>
      <c r="N5" s="11"/>
      <c r="O5" s="11"/>
      <c r="P5" s="11"/>
      <c r="Q5" s="12"/>
      <c r="R5" s="141"/>
    </row>
    <row r="6" spans="1:18" ht="88.8" customHeight="1" thickBot="1" x14ac:dyDescent="0.6">
      <c r="B6" s="317" t="s">
        <v>663</v>
      </c>
      <c r="C6" s="318"/>
      <c r="D6" s="319"/>
      <c r="E6" s="304" t="s">
        <v>694</v>
      </c>
      <c r="F6" s="305"/>
      <c r="G6" s="305"/>
      <c r="H6" s="305"/>
      <c r="I6" s="305"/>
      <c r="J6" s="305"/>
      <c r="K6" s="305"/>
      <c r="L6" s="305"/>
      <c r="M6" s="305"/>
      <c r="N6" s="305"/>
      <c r="O6" s="305"/>
      <c r="P6" s="305"/>
      <c r="Q6" s="305"/>
      <c r="R6" s="306"/>
    </row>
    <row r="7" spans="1:18" ht="41.4" customHeight="1" thickBot="1" x14ac:dyDescent="0.6">
      <c r="B7" s="320" t="s">
        <v>664</v>
      </c>
      <c r="C7" s="321"/>
      <c r="D7" s="322"/>
      <c r="E7" s="301" t="s">
        <v>665</v>
      </c>
      <c r="F7" s="302"/>
      <c r="G7" s="302"/>
      <c r="H7" s="302"/>
      <c r="I7" s="302"/>
      <c r="J7" s="302"/>
      <c r="K7" s="302"/>
      <c r="L7" s="302"/>
      <c r="M7" s="302"/>
      <c r="N7" s="302"/>
      <c r="O7" s="302"/>
      <c r="P7" s="302"/>
      <c r="Q7" s="302"/>
      <c r="R7" s="303"/>
    </row>
    <row r="8" spans="1:18" ht="58.35" customHeight="1" thickBot="1" x14ac:dyDescent="0.6">
      <c r="A8" s="13"/>
      <c r="B8" s="311" t="s">
        <v>96</v>
      </c>
      <c r="C8" s="311" t="s">
        <v>58</v>
      </c>
      <c r="D8" s="313" t="s">
        <v>153</v>
      </c>
      <c r="E8" s="165" t="s">
        <v>150</v>
      </c>
      <c r="F8" s="165" t="s">
        <v>151</v>
      </c>
      <c r="G8" s="165" t="s">
        <v>152</v>
      </c>
      <c r="H8" s="165" t="s">
        <v>14</v>
      </c>
      <c r="I8" s="165" t="s">
        <v>15</v>
      </c>
      <c r="J8" s="165" t="s">
        <v>16</v>
      </c>
      <c r="K8" s="165" t="s">
        <v>17</v>
      </c>
      <c r="L8" s="165" t="s">
        <v>18</v>
      </c>
      <c r="M8" s="165" t="s">
        <v>19</v>
      </c>
      <c r="N8" s="165" t="s">
        <v>20</v>
      </c>
      <c r="O8" s="165" t="s">
        <v>21</v>
      </c>
      <c r="P8" s="15" t="s">
        <v>22</v>
      </c>
      <c r="Q8" s="309" t="s">
        <v>154</v>
      </c>
      <c r="R8" s="315" t="s">
        <v>645</v>
      </c>
    </row>
    <row r="9" spans="1:18" ht="61.8" customHeight="1" thickBot="1" x14ac:dyDescent="0.6">
      <c r="B9" s="312"/>
      <c r="C9" s="312"/>
      <c r="D9" s="314"/>
      <c r="E9" s="16" t="s">
        <v>80</v>
      </c>
      <c r="F9" s="16" t="s">
        <v>80</v>
      </c>
      <c r="G9" s="16" t="s">
        <v>80</v>
      </c>
      <c r="H9" s="16" t="s">
        <v>80</v>
      </c>
      <c r="I9" s="16" t="s">
        <v>80</v>
      </c>
      <c r="J9" s="16" t="s">
        <v>80</v>
      </c>
      <c r="K9" s="16" t="s">
        <v>80</v>
      </c>
      <c r="L9" s="16" t="s">
        <v>80</v>
      </c>
      <c r="M9" s="16" t="s">
        <v>80</v>
      </c>
      <c r="N9" s="16" t="s">
        <v>80</v>
      </c>
      <c r="O9" s="16" t="s">
        <v>80</v>
      </c>
      <c r="P9" s="16" t="s">
        <v>80</v>
      </c>
      <c r="Q9" s="310"/>
      <c r="R9" s="316"/>
    </row>
    <row r="10" spans="1:18" ht="13.8" hidden="1" customHeight="1" thickBot="1" x14ac:dyDescent="0.6">
      <c r="A10" s="13" t="s">
        <v>1</v>
      </c>
      <c r="B10" s="25" t="s">
        <v>3</v>
      </c>
      <c r="C10" s="170" t="s">
        <v>8</v>
      </c>
      <c r="D10" s="28" t="s">
        <v>23</v>
      </c>
      <c r="E10" s="171" t="s">
        <v>149</v>
      </c>
      <c r="F10" s="171" t="s">
        <v>148</v>
      </c>
      <c r="G10" s="171" t="s">
        <v>147</v>
      </c>
      <c r="H10" s="31" t="s">
        <v>0</v>
      </c>
      <c r="I10" s="32" t="s">
        <v>24</v>
      </c>
      <c r="J10" s="32" t="s">
        <v>25</v>
      </c>
      <c r="K10" s="32" t="s">
        <v>2</v>
      </c>
      <c r="L10" s="33" t="s">
        <v>26</v>
      </c>
      <c r="M10" s="34" t="s">
        <v>27</v>
      </c>
      <c r="N10" s="34" t="s">
        <v>28</v>
      </c>
      <c r="O10" s="34" t="s">
        <v>29</v>
      </c>
      <c r="P10" s="34" t="s">
        <v>30</v>
      </c>
      <c r="Q10" s="172" t="s">
        <v>31</v>
      </c>
      <c r="R10" s="173" t="s">
        <v>69</v>
      </c>
    </row>
    <row r="11" spans="1:18" x14ac:dyDescent="0.55000000000000004">
      <c r="A11" s="13"/>
      <c r="B11" s="103"/>
      <c r="C11" s="3"/>
      <c r="D11" s="221">
        <f>Table6358[[#This Row],[Column7]]*0.5275</f>
        <v>0</v>
      </c>
      <c r="E11" s="5"/>
      <c r="F11" s="5"/>
      <c r="G11" s="5"/>
      <c r="H11" s="5"/>
      <c r="I11" s="5"/>
      <c r="J11" s="5"/>
      <c r="K11" s="5"/>
      <c r="L11" s="5"/>
      <c r="M11" s="5"/>
      <c r="N11" s="5"/>
      <c r="O11" s="5"/>
      <c r="P11" s="5"/>
      <c r="Q11" s="144">
        <f t="shared" ref="Q11:Q16" si="0">SUM(E11:P11)</f>
        <v>0</v>
      </c>
      <c r="R11" s="143">
        <f>Table6358[[#This Row],[Column8]]*Table6358[[#This Row],[Column18]]</f>
        <v>0</v>
      </c>
    </row>
    <row r="12" spans="1:18" x14ac:dyDescent="0.55000000000000004">
      <c r="A12" s="13"/>
      <c r="B12" s="103"/>
      <c r="C12" s="4"/>
      <c r="D12" s="221">
        <f>Table6358[[#This Row],[Column7]]*0.5275</f>
        <v>0</v>
      </c>
      <c r="E12" s="5"/>
      <c r="F12" s="5"/>
      <c r="G12" s="5"/>
      <c r="H12" s="5"/>
      <c r="I12" s="5"/>
      <c r="J12" s="5"/>
      <c r="K12" s="5"/>
      <c r="L12" s="5"/>
      <c r="M12" s="5"/>
      <c r="N12" s="5"/>
      <c r="O12" s="5"/>
      <c r="P12" s="5"/>
      <c r="Q12" s="144">
        <f t="shared" si="0"/>
        <v>0</v>
      </c>
      <c r="R12" s="143">
        <f>Table6358[[#This Row],[Column8]]*Table6358[[#This Row],[Column18]]</f>
        <v>0</v>
      </c>
    </row>
    <row r="13" spans="1:18" x14ac:dyDescent="0.55000000000000004">
      <c r="A13" s="26"/>
      <c r="B13" s="103"/>
      <c r="C13" s="4"/>
      <c r="D13" s="221">
        <f>Table6358[[#This Row],[Column7]]*0.5275</f>
        <v>0</v>
      </c>
      <c r="E13" s="5"/>
      <c r="F13" s="5"/>
      <c r="G13" s="5"/>
      <c r="H13" s="5"/>
      <c r="I13" s="5"/>
      <c r="J13" s="5"/>
      <c r="K13" s="5"/>
      <c r="L13" s="5"/>
      <c r="M13" s="5"/>
      <c r="N13" s="5"/>
      <c r="O13" s="5"/>
      <c r="P13" s="5"/>
      <c r="Q13" s="144">
        <f t="shared" si="0"/>
        <v>0</v>
      </c>
      <c r="R13" s="143">
        <f>Table6358[[#This Row],[Column8]]*Table6358[[#This Row],[Column18]]</f>
        <v>0</v>
      </c>
    </row>
    <row r="14" spans="1:18" x14ac:dyDescent="0.55000000000000004">
      <c r="A14" s="26"/>
      <c r="B14" s="103"/>
      <c r="C14" s="4"/>
      <c r="D14" s="221">
        <f>Table6358[[#This Row],[Column7]]*0.5275</f>
        <v>0</v>
      </c>
      <c r="E14" s="5"/>
      <c r="F14" s="5"/>
      <c r="G14" s="5"/>
      <c r="H14" s="5"/>
      <c r="I14" s="5"/>
      <c r="J14" s="5"/>
      <c r="K14" s="5"/>
      <c r="L14" s="5"/>
      <c r="M14" s="5"/>
      <c r="N14" s="5"/>
      <c r="O14" s="5"/>
      <c r="P14" s="5"/>
      <c r="Q14" s="144">
        <f t="shared" si="0"/>
        <v>0</v>
      </c>
      <c r="R14" s="143">
        <f>Table6358[[#This Row],[Column8]]*Table6358[[#This Row],[Column18]]</f>
        <v>0</v>
      </c>
    </row>
    <row r="15" spans="1:18" x14ac:dyDescent="0.55000000000000004">
      <c r="A15" s="26"/>
      <c r="B15" s="103"/>
      <c r="C15" s="4"/>
      <c r="D15" s="221">
        <f>Table6358[[#This Row],[Column7]]*0.5275</f>
        <v>0</v>
      </c>
      <c r="E15" s="5"/>
      <c r="F15" s="5"/>
      <c r="G15" s="5"/>
      <c r="H15" s="5"/>
      <c r="I15" s="5"/>
      <c r="J15" s="5"/>
      <c r="K15" s="5"/>
      <c r="L15" s="5"/>
      <c r="M15" s="5"/>
      <c r="N15" s="5"/>
      <c r="O15" s="5"/>
      <c r="P15" s="5"/>
      <c r="Q15" s="144">
        <f t="shared" si="0"/>
        <v>0</v>
      </c>
      <c r="R15" s="143">
        <f>Table6358[[#This Row],[Column8]]*Table6358[[#This Row],[Column18]]</f>
        <v>0</v>
      </c>
    </row>
    <row r="16" spans="1:18" x14ac:dyDescent="0.55000000000000004">
      <c r="A16" s="26"/>
      <c r="B16" s="103"/>
      <c r="C16" s="4"/>
      <c r="D16" s="221">
        <f>Table6358[[#This Row],[Column7]]*0.5275</f>
        <v>0</v>
      </c>
      <c r="E16" s="5"/>
      <c r="F16" s="5"/>
      <c r="G16" s="5"/>
      <c r="H16" s="5"/>
      <c r="I16" s="5"/>
      <c r="J16" s="5"/>
      <c r="K16" s="5"/>
      <c r="L16" s="5"/>
      <c r="M16" s="5"/>
      <c r="N16" s="5"/>
      <c r="O16" s="5"/>
      <c r="P16" s="5"/>
      <c r="Q16" s="144">
        <f t="shared" si="0"/>
        <v>0</v>
      </c>
      <c r="R16" s="143">
        <f>Table6358[[#This Row],[Column8]]*Table6358[[#This Row],[Column18]]</f>
        <v>0</v>
      </c>
    </row>
    <row r="17" spans="1:18" ht="14.7" thickBot="1" x14ac:dyDescent="0.6">
      <c r="A17" s="26"/>
      <c r="B17" s="104"/>
      <c r="C17" s="105"/>
      <c r="D17" s="221">
        <f>Table6358[[#This Row],[Column7]]*0.5275</f>
        <v>0</v>
      </c>
      <c r="E17" s="5"/>
      <c r="F17" s="5"/>
      <c r="G17" s="5"/>
      <c r="H17" s="5"/>
      <c r="I17" s="5"/>
      <c r="J17" s="5"/>
      <c r="K17" s="5"/>
      <c r="L17" s="5"/>
      <c r="M17" s="5"/>
      <c r="N17" s="5"/>
      <c r="O17" s="5"/>
      <c r="P17" s="5"/>
      <c r="Q17" s="144">
        <f>SUM(E17:P17)</f>
        <v>0</v>
      </c>
      <c r="R17" s="143">
        <f>Table6358[[#This Row],[Column8]]*Table6358[[#This Row],[Column18]]</f>
        <v>0</v>
      </c>
    </row>
    <row r="18" spans="1:18" x14ac:dyDescent="0.55000000000000004">
      <c r="A18" s="13"/>
      <c r="B18" s="9"/>
      <c r="R18" s="174"/>
    </row>
    <row r="19" spans="1:18" ht="14.7" thickBot="1" x14ac:dyDescent="0.6">
      <c r="B19" s="9" t="s">
        <v>139</v>
      </c>
      <c r="E19" s="49">
        <f>SUM(E11:E17)</f>
        <v>0</v>
      </c>
      <c r="F19" s="49">
        <f t="shared" ref="F19:P19" si="1">SUM(F11:F17)</f>
        <v>0</v>
      </c>
      <c r="G19" s="49">
        <f t="shared" si="1"/>
        <v>0</v>
      </c>
      <c r="H19" s="49">
        <f t="shared" si="1"/>
        <v>0</v>
      </c>
      <c r="I19" s="49">
        <f t="shared" si="1"/>
        <v>0</v>
      </c>
      <c r="J19" s="49">
        <f t="shared" si="1"/>
        <v>0</v>
      </c>
      <c r="K19" s="49">
        <f t="shared" si="1"/>
        <v>0</v>
      </c>
      <c r="L19" s="49">
        <f t="shared" si="1"/>
        <v>0</v>
      </c>
      <c r="M19" s="49">
        <f t="shared" si="1"/>
        <v>0</v>
      </c>
      <c r="N19" s="49">
        <f t="shared" si="1"/>
        <v>0</v>
      </c>
      <c r="O19" s="49">
        <f t="shared" si="1"/>
        <v>0</v>
      </c>
      <c r="P19" s="49">
        <f t="shared" si="1"/>
        <v>0</v>
      </c>
      <c r="Q19" s="49">
        <f>SUM(Table6358[Column18])</f>
        <v>0</v>
      </c>
      <c r="R19" s="48">
        <f>SUM(Table6358[Column182])</f>
        <v>0</v>
      </c>
    </row>
    <row r="20" spans="1:18" ht="14.7" thickTop="1" x14ac:dyDescent="0.55000000000000004"/>
    <row r="987" spans="2:2" x14ac:dyDescent="0.55000000000000004">
      <c r="B987" s="8" t="s">
        <v>92</v>
      </c>
    </row>
    <row r="988" spans="2:2" x14ac:dyDescent="0.55000000000000004">
      <c r="B988" s="8" t="s">
        <v>93</v>
      </c>
    </row>
    <row r="989" spans="2:2" x14ac:dyDescent="0.55000000000000004">
      <c r="B989" s="8" t="s">
        <v>94</v>
      </c>
    </row>
    <row r="990" spans="2:2" x14ac:dyDescent="0.55000000000000004">
      <c r="B990" s="8" t="s">
        <v>89</v>
      </c>
    </row>
    <row r="991" spans="2:2" x14ac:dyDescent="0.55000000000000004">
      <c r="B991" s="8" t="s">
        <v>90</v>
      </c>
    </row>
    <row r="992" spans="2:2" x14ac:dyDescent="0.55000000000000004">
      <c r="B992" s="8" t="s">
        <v>95</v>
      </c>
    </row>
    <row r="993" spans="2:2" x14ac:dyDescent="0.55000000000000004">
      <c r="B993" s="8" t="s">
        <v>98</v>
      </c>
    </row>
  </sheetData>
  <sheetProtection algorithmName="SHA-512" hashValue="oDWtT6DO9kl9Zg9qt6y6YAqIiWOKYoR+twdKr3c3pwZu1gGrceTMuerBJxfrLi+kzSzcJHIHcl0pTRT16SxVLw==" saltValue="esMYe+hSpR2F0eNPZCRQvw==" spinCount="100000" sheet="1" insertRows="0" sort="0" autoFilter="0"/>
  <mergeCells count="11">
    <mergeCell ref="E7:R7"/>
    <mergeCell ref="E6:R6"/>
    <mergeCell ref="A1:R3"/>
    <mergeCell ref="Q8:Q9"/>
    <mergeCell ref="B8:B9"/>
    <mergeCell ref="C8:C9"/>
    <mergeCell ref="D8:D9"/>
    <mergeCell ref="R8:R9"/>
    <mergeCell ref="B6:D6"/>
    <mergeCell ref="B7:D7"/>
    <mergeCell ref="B4:R4"/>
  </mergeCells>
  <phoneticPr fontId="17" type="noConversion"/>
  <dataValidations count="2">
    <dataValidation allowBlank="1" showInputMessage="1" showErrorMessage="1" promptTitle="Enrollment" prompt="For full fee children and fee subsidy children enrolled in a program" sqref="H11:P17" xr:uid="{18ECD353-F788-4012-A193-DD1756B08B62}"/>
    <dataValidation type="list" allowBlank="1" showInputMessage="1" showErrorMessage="1" sqref="B11:B17" xr:uid="{E82B2EE6-801E-4204-BB99-E16F970F1C28}">
      <formula1>$B$987:$B$993</formula1>
    </dataValidation>
  </dataValidations>
  <pageMargins left="0.7" right="0.7" top="0.75" bottom="0.75" header="0.3" footer="0.3"/>
  <pageSetup scale="43" orientation="landscape"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D9C6D-6A54-4BF7-8D2B-AE840557915B}">
  <sheetPr>
    <tabColor rgb="FF0070C0"/>
    <pageSetUpPr fitToPage="1"/>
  </sheetPr>
  <dimension ref="A1:M26"/>
  <sheetViews>
    <sheetView showGridLines="0" zoomScaleNormal="100" workbookViewId="0">
      <selection activeCell="B9" sqref="B9"/>
    </sheetView>
  </sheetViews>
  <sheetFormatPr defaultColWidth="8.89453125" defaultRowHeight="14.4" x14ac:dyDescent="0.55000000000000004"/>
  <cols>
    <col min="1" max="1" width="80.89453125" style="8" customWidth="1"/>
    <col min="2" max="2" width="19.3125" style="8" customWidth="1"/>
    <col min="3" max="3" width="16.7890625" style="8" customWidth="1"/>
    <col min="4" max="4" width="25.7890625" style="8" customWidth="1"/>
    <col min="5" max="5" width="23.3125" style="8" customWidth="1"/>
    <col min="6" max="16384" width="8.89453125" style="8"/>
  </cols>
  <sheetData>
    <row r="1" spans="1:13" ht="14.4" customHeight="1" x14ac:dyDescent="0.55000000000000004">
      <c r="A1" s="324" t="s">
        <v>666</v>
      </c>
      <c r="B1" s="324"/>
      <c r="C1" s="324"/>
      <c r="D1" s="324"/>
      <c r="E1" s="324"/>
    </row>
    <row r="2" spans="1:13" ht="14.4" customHeight="1" x14ac:dyDescent="0.55000000000000004">
      <c r="A2" s="324"/>
      <c r="B2" s="324"/>
      <c r="C2" s="324"/>
      <c r="D2" s="324"/>
      <c r="E2" s="324"/>
    </row>
    <row r="3" spans="1:13" ht="78.599999999999994" customHeight="1" x14ac:dyDescent="0.55000000000000004">
      <c r="A3" s="324"/>
      <c r="B3" s="324"/>
      <c r="C3" s="324"/>
      <c r="D3" s="324"/>
      <c r="E3" s="324"/>
    </row>
    <row r="5" spans="1:13" x14ac:dyDescent="0.55000000000000004">
      <c r="A5" s="9" t="s">
        <v>712</v>
      </c>
      <c r="B5" s="9"/>
      <c r="C5" s="9"/>
    </row>
    <row r="6" spans="1:13" x14ac:dyDescent="0.55000000000000004">
      <c r="A6" s="9" t="s">
        <v>687</v>
      </c>
      <c r="B6" s="9"/>
      <c r="C6" s="9"/>
    </row>
    <row r="7" spans="1:13" ht="14.7" thickBot="1" x14ac:dyDescent="0.6">
      <c r="A7" s="9"/>
      <c r="B7" s="9"/>
      <c r="C7" s="9"/>
      <c r="F7" s="67"/>
      <c r="G7" s="67"/>
      <c r="H7" s="67"/>
      <c r="I7" s="67"/>
      <c r="J7" s="67"/>
      <c r="K7" s="67"/>
      <c r="L7" s="67"/>
      <c r="M7" s="67"/>
    </row>
    <row r="8" spans="1:13" ht="45" customHeight="1" x14ac:dyDescent="0.55000000000000004">
      <c r="A8" s="185" t="s">
        <v>52</v>
      </c>
      <c r="B8" s="175" t="s">
        <v>695</v>
      </c>
      <c r="C8" s="175" t="s">
        <v>696</v>
      </c>
      <c r="D8" s="175" t="s">
        <v>697</v>
      </c>
      <c r="E8" s="67"/>
      <c r="F8" s="67"/>
      <c r="G8" s="67"/>
      <c r="H8" s="67"/>
      <c r="I8" s="67"/>
      <c r="J8" s="67"/>
      <c r="K8" s="67"/>
      <c r="L8" s="67"/>
      <c r="M8" s="67"/>
    </row>
    <row r="9" spans="1:13" x14ac:dyDescent="0.55000000000000004">
      <c r="A9" s="176" t="s">
        <v>713</v>
      </c>
      <c r="B9" s="73"/>
      <c r="C9" s="73"/>
      <c r="D9" s="228">
        <f>IF(B9&gt;C9,0,C9-B9)</f>
        <v>0</v>
      </c>
      <c r="E9" s="67"/>
      <c r="F9" s="67"/>
      <c r="G9" s="67"/>
      <c r="H9" s="67"/>
      <c r="I9" s="67"/>
      <c r="J9" s="67"/>
      <c r="K9" s="67"/>
      <c r="L9" s="67"/>
      <c r="M9" s="67"/>
    </row>
    <row r="10" spans="1:13" x14ac:dyDescent="0.55000000000000004">
      <c r="A10" s="176" t="s">
        <v>714</v>
      </c>
      <c r="B10" s="73"/>
      <c r="C10" s="73"/>
      <c r="D10" s="228">
        <f t="shared" ref="D10:D22" si="0">IF(B10&gt;C10,0,C10-B10)</f>
        <v>0</v>
      </c>
      <c r="E10" s="67"/>
      <c r="F10" s="67"/>
      <c r="G10" s="67"/>
      <c r="H10" s="67"/>
      <c r="I10" s="67"/>
      <c r="J10" s="67"/>
      <c r="K10" s="67"/>
      <c r="L10" s="67"/>
      <c r="M10" s="67"/>
    </row>
    <row r="11" spans="1:13" x14ac:dyDescent="0.55000000000000004">
      <c r="A11" s="176" t="s">
        <v>708</v>
      </c>
      <c r="B11" s="73"/>
      <c r="C11" s="73"/>
      <c r="D11" s="228">
        <f t="shared" si="0"/>
        <v>0</v>
      </c>
    </row>
    <row r="12" spans="1:13" x14ac:dyDescent="0.55000000000000004">
      <c r="A12" s="176" t="s">
        <v>715</v>
      </c>
      <c r="B12" s="73"/>
      <c r="C12" s="73"/>
      <c r="D12" s="228">
        <f t="shared" si="0"/>
        <v>0</v>
      </c>
      <c r="F12" s="67"/>
      <c r="G12" s="67"/>
    </row>
    <row r="13" spans="1:13" x14ac:dyDescent="0.55000000000000004">
      <c r="A13" s="177" t="s">
        <v>716</v>
      </c>
      <c r="B13" s="73"/>
      <c r="C13" s="73"/>
      <c r="D13" s="228">
        <f t="shared" si="0"/>
        <v>0</v>
      </c>
      <c r="F13" s="67"/>
      <c r="G13" s="67"/>
    </row>
    <row r="14" spans="1:13" x14ac:dyDescent="0.55000000000000004">
      <c r="A14" s="177" t="s">
        <v>717</v>
      </c>
      <c r="B14" s="73"/>
      <c r="C14" s="73"/>
      <c r="D14" s="228">
        <f t="shared" si="0"/>
        <v>0</v>
      </c>
      <c r="F14" s="67"/>
      <c r="G14" s="67"/>
    </row>
    <row r="15" spans="1:13" x14ac:dyDescent="0.55000000000000004">
      <c r="A15" s="177" t="s">
        <v>718</v>
      </c>
      <c r="B15" s="73"/>
      <c r="C15" s="73"/>
      <c r="D15" s="228">
        <f t="shared" si="0"/>
        <v>0</v>
      </c>
      <c r="F15" s="67"/>
      <c r="G15" s="67"/>
    </row>
    <row r="16" spans="1:13" ht="13.8" customHeight="1" x14ac:dyDescent="0.55000000000000004">
      <c r="A16" s="177" t="s">
        <v>719</v>
      </c>
      <c r="B16" s="73"/>
      <c r="C16" s="73"/>
      <c r="D16" s="228">
        <f t="shared" si="0"/>
        <v>0</v>
      </c>
      <c r="F16" s="67"/>
      <c r="G16" s="67"/>
    </row>
    <row r="17" spans="1:7" x14ac:dyDescent="0.55000000000000004">
      <c r="A17" s="176" t="s">
        <v>668</v>
      </c>
      <c r="B17" s="227"/>
      <c r="C17" s="227"/>
      <c r="D17" s="228"/>
      <c r="F17" s="186"/>
      <c r="G17" s="67"/>
    </row>
    <row r="18" spans="1:7" x14ac:dyDescent="0.55000000000000004">
      <c r="A18" s="73" t="s">
        <v>618</v>
      </c>
      <c r="B18" s="73"/>
      <c r="C18" s="73"/>
      <c r="D18" s="228">
        <f t="shared" si="0"/>
        <v>0</v>
      </c>
      <c r="F18" s="186"/>
      <c r="G18" s="67"/>
    </row>
    <row r="19" spans="1:7" x14ac:dyDescent="0.55000000000000004">
      <c r="A19" s="73" t="s">
        <v>619</v>
      </c>
      <c r="B19" s="73"/>
      <c r="C19" s="73"/>
      <c r="D19" s="228">
        <f t="shared" si="0"/>
        <v>0</v>
      </c>
      <c r="F19" s="186"/>
      <c r="G19" s="67"/>
    </row>
    <row r="20" spans="1:7" x14ac:dyDescent="0.55000000000000004">
      <c r="A20" s="73" t="s">
        <v>620</v>
      </c>
      <c r="B20" s="73"/>
      <c r="C20" s="73"/>
      <c r="D20" s="228">
        <f t="shared" si="0"/>
        <v>0</v>
      </c>
    </row>
    <row r="21" spans="1:7" x14ac:dyDescent="0.55000000000000004">
      <c r="A21" s="73" t="s">
        <v>621</v>
      </c>
      <c r="B21" s="73"/>
      <c r="C21" s="73"/>
      <c r="D21" s="228">
        <f t="shared" si="0"/>
        <v>0</v>
      </c>
    </row>
    <row r="22" spans="1:7" x14ac:dyDescent="0.55000000000000004">
      <c r="A22" s="73" t="s">
        <v>622</v>
      </c>
      <c r="B22" s="73"/>
      <c r="C22" s="73"/>
      <c r="D22" s="228">
        <f t="shared" si="0"/>
        <v>0</v>
      </c>
    </row>
    <row r="23" spans="1:7" ht="14.7" thickBot="1" x14ac:dyDescent="0.6">
      <c r="A23" s="178" t="s">
        <v>667</v>
      </c>
      <c r="B23" s="179">
        <f>SUM(B9:B22)</f>
        <v>0</v>
      </c>
      <c r="C23" s="179">
        <f>SUM(C9:C22)</f>
        <v>0</v>
      </c>
      <c r="D23" s="179">
        <f>SUM(D9:D22)</f>
        <v>0</v>
      </c>
    </row>
    <row r="26" spans="1:7" x14ac:dyDescent="0.55000000000000004">
      <c r="A26" s="95" t="s">
        <v>689</v>
      </c>
      <c r="B26" s="95"/>
      <c r="C26" s="95"/>
    </row>
  </sheetData>
  <sheetProtection algorithmName="SHA-512" hashValue="9MsDtdkppLCHiKgI41BSVHorWLwtLDoKX5GbStwv14Vo/Ebj0L1j8nNIs3J587XznAQwzM2yAo5pCCHJNm+tdQ==" saltValue="BHjV9D/tMrFwnYeZfIYOtg==" spinCount="100000" sheet="1" objects="1" scenarios="1"/>
  <mergeCells count="1">
    <mergeCell ref="A1:E3"/>
  </mergeCells>
  <pageMargins left="0.7" right="0.7" top="0.75" bottom="0.75" header="0.3" footer="0.3"/>
  <pageSetup scale="93"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DA4BC-68DB-4069-8178-3153A329F410}">
  <sheetPr>
    <tabColor rgb="FF0070C0"/>
  </sheetPr>
  <dimension ref="A1:T102"/>
  <sheetViews>
    <sheetView showGridLines="0" zoomScale="85" zoomScaleNormal="85" workbookViewId="0">
      <selection activeCell="A13" sqref="A13"/>
    </sheetView>
  </sheetViews>
  <sheetFormatPr defaultRowHeight="14.4" outlineLevelRow="1" outlineLevelCol="1" x14ac:dyDescent="0.55000000000000004"/>
  <cols>
    <col min="1" max="1" width="20" style="68" customWidth="1"/>
    <col min="2" max="2" width="28.68359375" style="68" customWidth="1"/>
    <col min="3" max="3" width="30.41796875" style="68" customWidth="1"/>
    <col min="4" max="7" width="15.7890625" style="68" customWidth="1"/>
    <col min="8" max="12" width="15.7890625" style="68" hidden="1" customWidth="1" outlineLevel="1"/>
    <col min="13" max="13" width="11.05078125" style="68" hidden="1" customWidth="1" outlineLevel="1"/>
    <col min="14" max="14" width="15.7890625" style="68" customWidth="1" collapsed="1"/>
    <col min="15" max="15" width="15.7890625" style="68" customWidth="1"/>
    <col min="16" max="16" width="13.41796875" style="68" hidden="1" customWidth="1"/>
    <col min="17" max="17" width="23.47265625" style="68" customWidth="1"/>
    <col min="18" max="18" width="39.68359375" style="68" customWidth="1"/>
    <col min="19" max="19" width="8.83984375" style="68"/>
    <col min="20" max="20" width="16" style="68" customWidth="1"/>
    <col min="21" max="16384" width="8.83984375" style="68"/>
  </cols>
  <sheetData>
    <row r="1" spans="1:20" ht="14.4" customHeight="1" x14ac:dyDescent="0.55000000000000004">
      <c r="A1" s="325" t="s">
        <v>627</v>
      </c>
      <c r="B1" s="325"/>
      <c r="C1" s="325"/>
      <c r="D1" s="325"/>
      <c r="E1" s="325"/>
      <c r="F1" s="325"/>
      <c r="G1" s="325"/>
      <c r="H1" s="325"/>
      <c r="I1" s="325"/>
      <c r="J1" s="325"/>
      <c r="K1" s="325"/>
      <c r="L1" s="325"/>
      <c r="M1" s="325"/>
      <c r="N1" s="325"/>
      <c r="O1" s="325"/>
      <c r="P1" s="325"/>
      <c r="Q1" s="325"/>
      <c r="R1" s="325"/>
    </row>
    <row r="2" spans="1:20" ht="14.4" customHeight="1" x14ac:dyDescent="0.55000000000000004">
      <c r="A2" s="325"/>
      <c r="B2" s="325"/>
      <c r="C2" s="325"/>
      <c r="D2" s="325"/>
      <c r="E2" s="325"/>
      <c r="F2" s="325"/>
      <c r="G2" s="325"/>
      <c r="H2" s="325"/>
      <c r="I2" s="325"/>
      <c r="J2" s="325"/>
      <c r="K2" s="325"/>
      <c r="L2" s="325"/>
      <c r="M2" s="325"/>
      <c r="N2" s="325"/>
      <c r="O2" s="325"/>
      <c r="P2" s="325"/>
      <c r="Q2" s="325"/>
      <c r="R2" s="325"/>
    </row>
    <row r="3" spans="1:20" ht="100.8" customHeight="1" x14ac:dyDescent="0.55000000000000004">
      <c r="A3" s="325"/>
      <c r="B3" s="325"/>
      <c r="C3" s="325"/>
      <c r="D3" s="325"/>
      <c r="E3" s="325"/>
      <c r="F3" s="325"/>
      <c r="G3" s="325"/>
      <c r="H3" s="325"/>
      <c r="I3" s="325"/>
      <c r="J3" s="325"/>
      <c r="K3" s="325"/>
      <c r="L3" s="325"/>
      <c r="M3" s="325"/>
      <c r="N3" s="325"/>
      <c r="O3" s="325"/>
      <c r="P3" s="325"/>
      <c r="Q3" s="325"/>
      <c r="R3" s="325"/>
    </row>
    <row r="4" spans="1:20" ht="14.4" customHeight="1" x14ac:dyDescent="0.55000000000000004">
      <c r="A4" s="325"/>
      <c r="B4" s="325"/>
      <c r="C4" s="325"/>
      <c r="D4" s="325"/>
      <c r="E4" s="325"/>
      <c r="F4" s="325"/>
      <c r="G4" s="325"/>
      <c r="H4" s="325"/>
      <c r="I4" s="325"/>
      <c r="J4" s="325"/>
      <c r="K4" s="325"/>
      <c r="L4" s="325"/>
      <c r="M4" s="325"/>
      <c r="N4" s="325"/>
      <c r="O4" s="325"/>
      <c r="P4" s="325"/>
      <c r="Q4" s="325"/>
      <c r="R4" s="325"/>
    </row>
    <row r="5" spans="1:20" ht="14.7" thickBot="1" x14ac:dyDescent="0.6"/>
    <row r="6" spans="1:20" ht="18.600000000000001" thickBot="1" x14ac:dyDescent="0.75">
      <c r="A6" s="187" t="s">
        <v>38</v>
      </c>
      <c r="B6" s="326">
        <f>'1 - Provider Information'!D8</f>
        <v>0</v>
      </c>
      <c r="C6" s="327"/>
      <c r="E6" s="76" t="s">
        <v>102</v>
      </c>
    </row>
    <row r="7" spans="1:20" ht="18.3" x14ac:dyDescent="0.7">
      <c r="E7" s="76" t="s">
        <v>109</v>
      </c>
    </row>
    <row r="8" spans="1:20" ht="14.7" thickBot="1" x14ac:dyDescent="0.6">
      <c r="Q8" s="192"/>
    </row>
    <row r="9" spans="1:20" ht="18" customHeight="1" x14ac:dyDescent="0.55000000000000004">
      <c r="A9" s="328" t="s">
        <v>99</v>
      </c>
      <c r="B9" s="329"/>
      <c r="C9" s="329"/>
      <c r="D9" s="329"/>
      <c r="E9" s="329"/>
      <c r="F9" s="329"/>
      <c r="G9" s="329"/>
      <c r="H9" s="193"/>
      <c r="I9" s="233"/>
      <c r="J9" s="193"/>
      <c r="K9" s="330" t="s">
        <v>106</v>
      </c>
      <c r="L9" s="331"/>
      <c r="M9" s="331"/>
      <c r="N9" s="331"/>
      <c r="O9" s="331"/>
      <c r="P9" s="331"/>
      <c r="Q9" s="332"/>
      <c r="R9" s="336" t="s">
        <v>103</v>
      </c>
    </row>
    <row r="10" spans="1:20" ht="81" customHeight="1" thickBot="1" x14ac:dyDescent="0.6">
      <c r="A10" s="338" t="s">
        <v>688</v>
      </c>
      <c r="B10" s="339"/>
      <c r="C10" s="339"/>
      <c r="D10" s="339"/>
      <c r="E10" s="339"/>
      <c r="F10" s="339"/>
      <c r="G10" s="339"/>
      <c r="H10" s="339"/>
      <c r="I10" s="340"/>
      <c r="J10" s="194"/>
      <c r="K10" s="333"/>
      <c r="L10" s="334"/>
      <c r="M10" s="334"/>
      <c r="N10" s="334"/>
      <c r="O10" s="334"/>
      <c r="P10" s="334"/>
      <c r="Q10" s="335"/>
      <c r="R10" s="337"/>
    </row>
    <row r="11" spans="1:20" ht="99" customHeight="1" thickBot="1" x14ac:dyDescent="0.6">
      <c r="A11" s="195" t="s">
        <v>104</v>
      </c>
      <c r="B11" s="196" t="s">
        <v>623</v>
      </c>
      <c r="C11" s="196" t="s">
        <v>624</v>
      </c>
      <c r="D11" s="196" t="s">
        <v>628</v>
      </c>
      <c r="E11" s="196" t="s">
        <v>629</v>
      </c>
      <c r="F11" s="196" t="s">
        <v>671</v>
      </c>
      <c r="G11" s="196" t="s">
        <v>677</v>
      </c>
      <c r="H11" s="197" t="s">
        <v>100</v>
      </c>
      <c r="I11" s="197" t="s">
        <v>672</v>
      </c>
      <c r="J11" s="197" t="s">
        <v>630</v>
      </c>
      <c r="K11" s="197" t="s">
        <v>101</v>
      </c>
      <c r="L11" s="197" t="s">
        <v>631</v>
      </c>
      <c r="M11" s="197" t="s">
        <v>673</v>
      </c>
      <c r="N11" s="198" t="s">
        <v>674</v>
      </c>
      <c r="O11" s="199" t="s">
        <v>625</v>
      </c>
      <c r="P11" s="196" t="s">
        <v>105</v>
      </c>
      <c r="Q11" s="200" t="s">
        <v>678</v>
      </c>
      <c r="R11" s="201" t="s">
        <v>626</v>
      </c>
      <c r="T11" s="217" t="s">
        <v>684</v>
      </c>
    </row>
    <row r="12" spans="1:20" ht="91.5" customHeight="1" thickBot="1" x14ac:dyDescent="0.6">
      <c r="A12" s="195"/>
      <c r="B12" s="189"/>
      <c r="C12" s="202"/>
      <c r="D12" s="189"/>
      <c r="E12" s="202"/>
      <c r="F12" s="202"/>
      <c r="G12" s="196"/>
      <c r="H12" s="203" t="s">
        <v>632</v>
      </c>
      <c r="I12" s="203" t="s">
        <v>633</v>
      </c>
      <c r="J12" s="188" t="s">
        <v>675</v>
      </c>
      <c r="K12" s="204" t="s">
        <v>634</v>
      </c>
      <c r="L12" s="204" t="s">
        <v>635</v>
      </c>
      <c r="M12" s="219" t="s">
        <v>676</v>
      </c>
      <c r="N12" s="205"/>
      <c r="O12" s="199"/>
      <c r="P12" s="196"/>
      <c r="Q12" s="232" t="s">
        <v>698</v>
      </c>
      <c r="R12" s="201"/>
    </row>
    <row r="13" spans="1:20" ht="14.7" thickBot="1" x14ac:dyDescent="0.6">
      <c r="A13" s="69"/>
      <c r="B13" s="206"/>
      <c r="C13" s="206"/>
      <c r="D13" s="190"/>
      <c r="E13" s="190"/>
      <c r="F13" s="190"/>
      <c r="G13" s="71"/>
      <c r="H13" s="207">
        <f t="shared" ref="H13:H101" si="0">IF(D13="",0,IF(D13&lt;15,15-D13,0))</f>
        <v>0</v>
      </c>
      <c r="I13" s="207">
        <f t="shared" ref="I13:I101" si="1">IF(E13="",0,IF(E13&lt;15.5,15.5-E13,0))</f>
        <v>0</v>
      </c>
      <c r="J13" s="208">
        <f t="shared" ref="J13:J101" si="2">IF(F13="",0,IF(F13&lt;16.55,16.55-F13,0))</f>
        <v>0</v>
      </c>
      <c r="K13" s="207">
        <f t="shared" ref="K13:K101" si="3">H13*G13</f>
        <v>0</v>
      </c>
      <c r="L13" s="207">
        <f t="shared" ref="L13:L101" si="4">I13*G13</f>
        <v>0</v>
      </c>
      <c r="M13" s="208">
        <f>G13*J13</f>
        <v>0</v>
      </c>
      <c r="N13" s="209">
        <f>Table3[[#This Row],[Total MWO Eligibility ]]+Table3[[#This Row],[Total MWO Eligibility]]+Table3[[#This Row],[Total MWO Eligibility2]]</f>
        <v>0</v>
      </c>
      <c r="O13" s="70"/>
      <c r="P13" s="210" t="str">
        <f t="shared" ref="P13:P101" si="5">IFERROR((O13/(K13+L13+M13)),"")</f>
        <v/>
      </c>
      <c r="Q13" s="211">
        <f>Table3[[#This Row],[Total MWO]]+Table3[[#This Row],[Mandatory Benefits]]</f>
        <v>0</v>
      </c>
      <c r="R13" s="212" t="str">
        <f t="shared" ref="R13:R101" si="6">IF(O13="","",IF(P13&gt;17.5%,"Benefits should not be more than 17.5% ",""))</f>
        <v/>
      </c>
      <c r="T13" s="213">
        <f>SUM(Q13:Q1000)</f>
        <v>0</v>
      </c>
    </row>
    <row r="14" spans="1:20" ht="15" thickTop="1" thickBot="1" x14ac:dyDescent="0.6">
      <c r="A14" s="72"/>
      <c r="B14" s="73"/>
      <c r="C14" s="73"/>
      <c r="D14" s="74"/>
      <c r="E14" s="74"/>
      <c r="F14" s="190"/>
      <c r="G14" s="75"/>
      <c r="H14" s="214">
        <f t="shared" si="0"/>
        <v>0</v>
      </c>
      <c r="I14" s="214">
        <f t="shared" si="1"/>
        <v>0</v>
      </c>
      <c r="J14" s="214">
        <f t="shared" si="2"/>
        <v>0</v>
      </c>
      <c r="K14" s="214">
        <f t="shared" si="3"/>
        <v>0</v>
      </c>
      <c r="L14" s="214">
        <f t="shared" si="4"/>
        <v>0</v>
      </c>
      <c r="M14" s="214">
        <f t="shared" ref="M14:M77" si="7">G14*J14</f>
        <v>0</v>
      </c>
      <c r="N14" s="214">
        <f>Table3[[#This Row],[Total MWO Eligibility ]]+Table3[[#This Row],[Total MWO Eligibility]]+Table3[[#This Row],[Total MWO Eligibility2]]</f>
        <v>0</v>
      </c>
      <c r="O14" s="74"/>
      <c r="P14" s="210" t="str">
        <f t="shared" si="5"/>
        <v/>
      </c>
      <c r="Q14" s="211">
        <f>Table3[[#This Row],[Total MWO]]+Table3[[#This Row],[Mandatory Benefits]]</f>
        <v>0</v>
      </c>
      <c r="R14" s="191" t="str">
        <f t="shared" si="6"/>
        <v/>
      </c>
    </row>
    <row r="15" spans="1:20" ht="14.7" thickBot="1" x14ac:dyDescent="0.6">
      <c r="A15" s="72"/>
      <c r="B15" s="73"/>
      <c r="C15" s="73"/>
      <c r="D15" s="74"/>
      <c r="E15" s="74"/>
      <c r="F15" s="190"/>
      <c r="G15" s="75"/>
      <c r="H15" s="214">
        <f t="shared" si="0"/>
        <v>0</v>
      </c>
      <c r="I15" s="214">
        <f t="shared" si="1"/>
        <v>0</v>
      </c>
      <c r="J15" s="214">
        <f t="shared" si="2"/>
        <v>0</v>
      </c>
      <c r="K15" s="214">
        <f t="shared" si="3"/>
        <v>0</v>
      </c>
      <c r="L15" s="214">
        <f t="shared" si="4"/>
        <v>0</v>
      </c>
      <c r="M15" s="214">
        <f t="shared" si="7"/>
        <v>0</v>
      </c>
      <c r="N15" s="214">
        <f>Table3[[#This Row],[Total MWO Eligibility ]]+Table3[[#This Row],[Total MWO Eligibility]]+Table3[[#This Row],[Total MWO Eligibility2]]</f>
        <v>0</v>
      </c>
      <c r="O15" s="74"/>
      <c r="P15" s="210" t="str">
        <f t="shared" si="5"/>
        <v/>
      </c>
      <c r="Q15" s="211">
        <f>Table3[[#This Row],[Total MWO]]+Table3[[#This Row],[Mandatory Benefits]]</f>
        <v>0</v>
      </c>
      <c r="R15" s="191" t="str">
        <f t="shared" si="6"/>
        <v/>
      </c>
    </row>
    <row r="16" spans="1:20" ht="14.7" thickBot="1" x14ac:dyDescent="0.6">
      <c r="A16" s="72"/>
      <c r="B16" s="73"/>
      <c r="C16" s="73"/>
      <c r="D16" s="74"/>
      <c r="E16" s="74"/>
      <c r="F16" s="190"/>
      <c r="G16" s="75"/>
      <c r="H16" s="214">
        <f t="shared" si="0"/>
        <v>0</v>
      </c>
      <c r="I16" s="214">
        <f t="shared" si="1"/>
        <v>0</v>
      </c>
      <c r="J16" s="214">
        <f t="shared" si="2"/>
        <v>0</v>
      </c>
      <c r="K16" s="214">
        <f t="shared" si="3"/>
        <v>0</v>
      </c>
      <c r="L16" s="214">
        <f t="shared" si="4"/>
        <v>0</v>
      </c>
      <c r="M16" s="214">
        <f t="shared" si="7"/>
        <v>0</v>
      </c>
      <c r="N16" s="214">
        <f>Table3[[#This Row],[Total MWO Eligibility ]]+Table3[[#This Row],[Total MWO Eligibility]]+Table3[[#This Row],[Total MWO Eligibility2]]</f>
        <v>0</v>
      </c>
      <c r="O16" s="74"/>
      <c r="P16" s="210" t="str">
        <f t="shared" si="5"/>
        <v/>
      </c>
      <c r="Q16" s="211">
        <f>Table3[[#This Row],[Total MWO]]+Table3[[#This Row],[Mandatory Benefits]]</f>
        <v>0</v>
      </c>
      <c r="R16" s="191" t="str">
        <f t="shared" si="6"/>
        <v/>
      </c>
    </row>
    <row r="17" spans="1:18" ht="14.7" thickBot="1" x14ac:dyDescent="0.6">
      <c r="A17" s="72"/>
      <c r="B17" s="73"/>
      <c r="C17" s="73"/>
      <c r="D17" s="74"/>
      <c r="E17" s="74"/>
      <c r="F17" s="190"/>
      <c r="G17" s="75"/>
      <c r="H17" s="214">
        <f t="shared" si="0"/>
        <v>0</v>
      </c>
      <c r="I17" s="214">
        <f t="shared" si="1"/>
        <v>0</v>
      </c>
      <c r="J17" s="214">
        <f t="shared" si="2"/>
        <v>0</v>
      </c>
      <c r="K17" s="214">
        <f t="shared" si="3"/>
        <v>0</v>
      </c>
      <c r="L17" s="214">
        <f t="shared" si="4"/>
        <v>0</v>
      </c>
      <c r="M17" s="214">
        <f t="shared" si="7"/>
        <v>0</v>
      </c>
      <c r="N17" s="214">
        <f>Table3[[#This Row],[Total MWO Eligibility ]]+Table3[[#This Row],[Total MWO Eligibility]]+Table3[[#This Row],[Total MWO Eligibility2]]</f>
        <v>0</v>
      </c>
      <c r="O17" s="74"/>
      <c r="P17" s="210" t="str">
        <f t="shared" si="5"/>
        <v/>
      </c>
      <c r="Q17" s="211">
        <f>Table3[[#This Row],[Total MWO]]+Table3[[#This Row],[Mandatory Benefits]]</f>
        <v>0</v>
      </c>
      <c r="R17" s="191" t="str">
        <f t="shared" si="6"/>
        <v/>
      </c>
    </row>
    <row r="18" spans="1:18" ht="14.7" thickBot="1" x14ac:dyDescent="0.6">
      <c r="A18" s="72"/>
      <c r="B18" s="73"/>
      <c r="C18" s="73"/>
      <c r="D18" s="74"/>
      <c r="E18" s="74"/>
      <c r="F18" s="190"/>
      <c r="G18" s="75"/>
      <c r="H18" s="214">
        <f t="shared" si="0"/>
        <v>0</v>
      </c>
      <c r="I18" s="214">
        <f t="shared" si="1"/>
        <v>0</v>
      </c>
      <c r="J18" s="214">
        <f t="shared" si="2"/>
        <v>0</v>
      </c>
      <c r="K18" s="214">
        <f t="shared" si="3"/>
        <v>0</v>
      </c>
      <c r="L18" s="214">
        <f t="shared" si="4"/>
        <v>0</v>
      </c>
      <c r="M18" s="214">
        <f t="shared" si="7"/>
        <v>0</v>
      </c>
      <c r="N18" s="214">
        <f>Table3[[#This Row],[Total MWO Eligibility ]]+Table3[[#This Row],[Total MWO Eligibility]]+Table3[[#This Row],[Total MWO Eligibility2]]</f>
        <v>0</v>
      </c>
      <c r="O18" s="74"/>
      <c r="P18" s="210" t="str">
        <f t="shared" si="5"/>
        <v/>
      </c>
      <c r="Q18" s="211">
        <f>Table3[[#This Row],[Total MWO]]+Table3[[#This Row],[Mandatory Benefits]]</f>
        <v>0</v>
      </c>
      <c r="R18" s="191" t="str">
        <f t="shared" si="6"/>
        <v/>
      </c>
    </row>
    <row r="19" spans="1:18" ht="14.7" thickBot="1" x14ac:dyDescent="0.6">
      <c r="A19" s="72"/>
      <c r="B19" s="73"/>
      <c r="C19" s="73"/>
      <c r="D19" s="74"/>
      <c r="E19" s="74"/>
      <c r="F19" s="190"/>
      <c r="G19" s="75"/>
      <c r="H19" s="214">
        <f t="shared" si="0"/>
        <v>0</v>
      </c>
      <c r="I19" s="214">
        <f t="shared" si="1"/>
        <v>0</v>
      </c>
      <c r="J19" s="214">
        <f t="shared" si="2"/>
        <v>0</v>
      </c>
      <c r="K19" s="214">
        <f t="shared" si="3"/>
        <v>0</v>
      </c>
      <c r="L19" s="214">
        <f t="shared" si="4"/>
        <v>0</v>
      </c>
      <c r="M19" s="214">
        <f t="shared" si="7"/>
        <v>0</v>
      </c>
      <c r="N19" s="214">
        <f>Table3[[#This Row],[Total MWO Eligibility ]]+Table3[[#This Row],[Total MWO Eligibility]]+Table3[[#This Row],[Total MWO Eligibility2]]</f>
        <v>0</v>
      </c>
      <c r="O19" s="74"/>
      <c r="P19" s="210" t="str">
        <f t="shared" si="5"/>
        <v/>
      </c>
      <c r="Q19" s="211">
        <f>Table3[[#This Row],[Total MWO]]+Table3[[#This Row],[Mandatory Benefits]]</f>
        <v>0</v>
      </c>
      <c r="R19" s="191" t="str">
        <f t="shared" si="6"/>
        <v/>
      </c>
    </row>
    <row r="20" spans="1:18" ht="14.7" thickBot="1" x14ac:dyDescent="0.6">
      <c r="A20" s="72"/>
      <c r="B20" s="73"/>
      <c r="C20" s="73"/>
      <c r="D20" s="74"/>
      <c r="E20" s="74"/>
      <c r="F20" s="190"/>
      <c r="G20" s="75"/>
      <c r="H20" s="214">
        <f t="shared" si="0"/>
        <v>0</v>
      </c>
      <c r="I20" s="214">
        <f t="shared" si="1"/>
        <v>0</v>
      </c>
      <c r="J20" s="214">
        <f t="shared" si="2"/>
        <v>0</v>
      </c>
      <c r="K20" s="214">
        <f t="shared" si="3"/>
        <v>0</v>
      </c>
      <c r="L20" s="214">
        <f t="shared" si="4"/>
        <v>0</v>
      </c>
      <c r="M20" s="214">
        <f t="shared" si="7"/>
        <v>0</v>
      </c>
      <c r="N20" s="214">
        <f>Table3[[#This Row],[Total MWO Eligibility ]]+Table3[[#This Row],[Total MWO Eligibility]]+Table3[[#This Row],[Total MWO Eligibility2]]</f>
        <v>0</v>
      </c>
      <c r="O20" s="74"/>
      <c r="P20" s="210" t="str">
        <f t="shared" si="5"/>
        <v/>
      </c>
      <c r="Q20" s="211">
        <f>Table3[[#This Row],[Total MWO]]+Table3[[#This Row],[Mandatory Benefits]]</f>
        <v>0</v>
      </c>
      <c r="R20" s="191" t="str">
        <f t="shared" si="6"/>
        <v/>
      </c>
    </row>
    <row r="21" spans="1:18" ht="14.7" thickBot="1" x14ac:dyDescent="0.6">
      <c r="A21" s="72"/>
      <c r="B21" s="73"/>
      <c r="C21" s="73"/>
      <c r="D21" s="74"/>
      <c r="E21" s="74"/>
      <c r="F21" s="190"/>
      <c r="G21" s="75"/>
      <c r="H21" s="214">
        <f t="shared" si="0"/>
        <v>0</v>
      </c>
      <c r="I21" s="214">
        <f t="shared" si="1"/>
        <v>0</v>
      </c>
      <c r="J21" s="214">
        <f t="shared" si="2"/>
        <v>0</v>
      </c>
      <c r="K21" s="214">
        <f t="shared" si="3"/>
        <v>0</v>
      </c>
      <c r="L21" s="214">
        <f t="shared" si="4"/>
        <v>0</v>
      </c>
      <c r="M21" s="214">
        <f t="shared" si="7"/>
        <v>0</v>
      </c>
      <c r="N21" s="214">
        <f>Table3[[#This Row],[Total MWO Eligibility ]]+Table3[[#This Row],[Total MWO Eligibility]]+Table3[[#This Row],[Total MWO Eligibility2]]</f>
        <v>0</v>
      </c>
      <c r="O21" s="74"/>
      <c r="P21" s="210" t="str">
        <f t="shared" si="5"/>
        <v/>
      </c>
      <c r="Q21" s="211">
        <f>Table3[[#This Row],[Total MWO]]+Table3[[#This Row],[Mandatory Benefits]]</f>
        <v>0</v>
      </c>
      <c r="R21" s="191" t="str">
        <f t="shared" si="6"/>
        <v/>
      </c>
    </row>
    <row r="22" spans="1:18" ht="14.7" thickBot="1" x14ac:dyDescent="0.6">
      <c r="A22" s="72"/>
      <c r="B22" s="73"/>
      <c r="C22" s="73"/>
      <c r="D22" s="74"/>
      <c r="E22" s="74"/>
      <c r="F22" s="190"/>
      <c r="G22" s="75"/>
      <c r="H22" s="214">
        <f t="shared" si="0"/>
        <v>0</v>
      </c>
      <c r="I22" s="214">
        <f t="shared" si="1"/>
        <v>0</v>
      </c>
      <c r="J22" s="214">
        <f t="shared" si="2"/>
        <v>0</v>
      </c>
      <c r="K22" s="214">
        <f t="shared" si="3"/>
        <v>0</v>
      </c>
      <c r="L22" s="214">
        <f t="shared" si="4"/>
        <v>0</v>
      </c>
      <c r="M22" s="214">
        <f t="shared" si="7"/>
        <v>0</v>
      </c>
      <c r="N22" s="214">
        <f>Table3[[#This Row],[Total MWO Eligibility ]]+Table3[[#This Row],[Total MWO Eligibility]]+Table3[[#This Row],[Total MWO Eligibility2]]</f>
        <v>0</v>
      </c>
      <c r="O22" s="74"/>
      <c r="P22" s="210" t="str">
        <f t="shared" si="5"/>
        <v/>
      </c>
      <c r="Q22" s="211">
        <f>Table3[[#This Row],[Total MWO]]+Table3[[#This Row],[Mandatory Benefits]]</f>
        <v>0</v>
      </c>
      <c r="R22" s="191" t="str">
        <f t="shared" si="6"/>
        <v/>
      </c>
    </row>
    <row r="23" spans="1:18" ht="14.7" thickBot="1" x14ac:dyDescent="0.6">
      <c r="A23" s="72"/>
      <c r="B23" s="73"/>
      <c r="C23" s="73"/>
      <c r="D23" s="74"/>
      <c r="E23" s="74"/>
      <c r="F23" s="190"/>
      <c r="G23" s="75"/>
      <c r="H23" s="214">
        <f t="shared" si="0"/>
        <v>0</v>
      </c>
      <c r="I23" s="214">
        <f t="shared" si="1"/>
        <v>0</v>
      </c>
      <c r="J23" s="214">
        <f t="shared" si="2"/>
        <v>0</v>
      </c>
      <c r="K23" s="214">
        <f t="shared" si="3"/>
        <v>0</v>
      </c>
      <c r="L23" s="214">
        <f t="shared" si="4"/>
        <v>0</v>
      </c>
      <c r="M23" s="214">
        <f t="shared" si="7"/>
        <v>0</v>
      </c>
      <c r="N23" s="214">
        <f>Table3[[#This Row],[Total MWO Eligibility ]]+Table3[[#This Row],[Total MWO Eligibility]]+Table3[[#This Row],[Total MWO Eligibility2]]</f>
        <v>0</v>
      </c>
      <c r="O23" s="74"/>
      <c r="P23" s="210" t="str">
        <f t="shared" si="5"/>
        <v/>
      </c>
      <c r="Q23" s="211">
        <f>Table3[[#This Row],[Total MWO]]+Table3[[#This Row],[Mandatory Benefits]]</f>
        <v>0</v>
      </c>
      <c r="R23" s="191" t="str">
        <f t="shared" si="6"/>
        <v/>
      </c>
    </row>
    <row r="24" spans="1:18" ht="14.7" thickBot="1" x14ac:dyDescent="0.6">
      <c r="A24" s="72"/>
      <c r="B24" s="73"/>
      <c r="C24" s="73"/>
      <c r="D24" s="74"/>
      <c r="E24" s="74"/>
      <c r="F24" s="190"/>
      <c r="G24" s="75"/>
      <c r="H24" s="214">
        <f t="shared" si="0"/>
        <v>0</v>
      </c>
      <c r="I24" s="214">
        <f t="shared" si="1"/>
        <v>0</v>
      </c>
      <c r="J24" s="214">
        <f t="shared" si="2"/>
        <v>0</v>
      </c>
      <c r="K24" s="214">
        <f t="shared" si="3"/>
        <v>0</v>
      </c>
      <c r="L24" s="214">
        <f t="shared" si="4"/>
        <v>0</v>
      </c>
      <c r="M24" s="214">
        <f t="shared" si="7"/>
        <v>0</v>
      </c>
      <c r="N24" s="214">
        <f>Table3[[#This Row],[Total MWO Eligibility ]]+Table3[[#This Row],[Total MWO Eligibility]]+Table3[[#This Row],[Total MWO Eligibility2]]</f>
        <v>0</v>
      </c>
      <c r="O24" s="74"/>
      <c r="P24" s="210" t="str">
        <f t="shared" si="5"/>
        <v/>
      </c>
      <c r="Q24" s="211">
        <f>Table3[[#This Row],[Total MWO]]+Table3[[#This Row],[Mandatory Benefits]]</f>
        <v>0</v>
      </c>
      <c r="R24" s="191" t="str">
        <f t="shared" si="6"/>
        <v/>
      </c>
    </row>
    <row r="25" spans="1:18" ht="14.7" thickBot="1" x14ac:dyDescent="0.6">
      <c r="A25" s="72"/>
      <c r="B25" s="73"/>
      <c r="C25" s="73"/>
      <c r="D25" s="74"/>
      <c r="E25" s="74"/>
      <c r="F25" s="190"/>
      <c r="G25" s="75"/>
      <c r="H25" s="214">
        <f t="shared" si="0"/>
        <v>0</v>
      </c>
      <c r="I25" s="214">
        <f t="shared" si="1"/>
        <v>0</v>
      </c>
      <c r="J25" s="214">
        <f t="shared" si="2"/>
        <v>0</v>
      </c>
      <c r="K25" s="214">
        <f t="shared" si="3"/>
        <v>0</v>
      </c>
      <c r="L25" s="214">
        <f t="shared" si="4"/>
        <v>0</v>
      </c>
      <c r="M25" s="214">
        <f t="shared" si="7"/>
        <v>0</v>
      </c>
      <c r="N25" s="214">
        <f>Table3[[#This Row],[Total MWO Eligibility ]]+Table3[[#This Row],[Total MWO Eligibility]]+Table3[[#This Row],[Total MWO Eligibility2]]</f>
        <v>0</v>
      </c>
      <c r="O25" s="74"/>
      <c r="P25" s="210" t="str">
        <f t="shared" si="5"/>
        <v/>
      </c>
      <c r="Q25" s="211">
        <f>Table3[[#This Row],[Total MWO]]+Table3[[#This Row],[Mandatory Benefits]]</f>
        <v>0</v>
      </c>
      <c r="R25" s="191" t="str">
        <f t="shared" si="6"/>
        <v/>
      </c>
    </row>
    <row r="26" spans="1:18" ht="14.7" thickBot="1" x14ac:dyDescent="0.6">
      <c r="A26" s="72"/>
      <c r="B26" s="73"/>
      <c r="C26" s="73"/>
      <c r="D26" s="74"/>
      <c r="E26" s="74"/>
      <c r="F26" s="190"/>
      <c r="G26" s="75"/>
      <c r="H26" s="214">
        <f t="shared" si="0"/>
        <v>0</v>
      </c>
      <c r="I26" s="214">
        <f t="shared" si="1"/>
        <v>0</v>
      </c>
      <c r="J26" s="214">
        <f t="shared" si="2"/>
        <v>0</v>
      </c>
      <c r="K26" s="214">
        <f t="shared" si="3"/>
        <v>0</v>
      </c>
      <c r="L26" s="214">
        <f t="shared" si="4"/>
        <v>0</v>
      </c>
      <c r="M26" s="214">
        <f t="shared" si="7"/>
        <v>0</v>
      </c>
      <c r="N26" s="214">
        <f>Table3[[#This Row],[Total MWO Eligibility ]]+Table3[[#This Row],[Total MWO Eligibility]]+Table3[[#This Row],[Total MWO Eligibility2]]</f>
        <v>0</v>
      </c>
      <c r="O26" s="74"/>
      <c r="P26" s="210" t="str">
        <f t="shared" si="5"/>
        <v/>
      </c>
      <c r="Q26" s="211">
        <f>Table3[[#This Row],[Total MWO]]+Table3[[#This Row],[Mandatory Benefits]]</f>
        <v>0</v>
      </c>
      <c r="R26" s="191" t="str">
        <f t="shared" si="6"/>
        <v/>
      </c>
    </row>
    <row r="27" spans="1:18" ht="14.7" thickBot="1" x14ac:dyDescent="0.6">
      <c r="A27" s="72"/>
      <c r="B27" s="73"/>
      <c r="C27" s="73"/>
      <c r="D27" s="74"/>
      <c r="E27" s="74"/>
      <c r="F27" s="190"/>
      <c r="G27" s="75"/>
      <c r="H27" s="214">
        <f t="shared" si="0"/>
        <v>0</v>
      </c>
      <c r="I27" s="214">
        <f t="shared" si="1"/>
        <v>0</v>
      </c>
      <c r="J27" s="214">
        <f t="shared" si="2"/>
        <v>0</v>
      </c>
      <c r="K27" s="214">
        <f t="shared" si="3"/>
        <v>0</v>
      </c>
      <c r="L27" s="214">
        <f t="shared" si="4"/>
        <v>0</v>
      </c>
      <c r="M27" s="214">
        <f t="shared" si="7"/>
        <v>0</v>
      </c>
      <c r="N27" s="214">
        <f>Table3[[#This Row],[Total MWO Eligibility ]]+Table3[[#This Row],[Total MWO Eligibility]]+Table3[[#This Row],[Total MWO Eligibility2]]</f>
        <v>0</v>
      </c>
      <c r="O27" s="74"/>
      <c r="P27" s="210" t="str">
        <f t="shared" si="5"/>
        <v/>
      </c>
      <c r="Q27" s="211">
        <f>Table3[[#This Row],[Total MWO]]+Table3[[#This Row],[Mandatory Benefits]]</f>
        <v>0</v>
      </c>
      <c r="R27" s="191" t="str">
        <f t="shared" si="6"/>
        <v/>
      </c>
    </row>
    <row r="28" spans="1:18" ht="14.7" thickBot="1" x14ac:dyDescent="0.6">
      <c r="A28" s="72"/>
      <c r="B28" s="73"/>
      <c r="C28" s="73"/>
      <c r="D28" s="74"/>
      <c r="E28" s="74"/>
      <c r="F28" s="190"/>
      <c r="G28" s="75"/>
      <c r="H28" s="214">
        <f t="shared" si="0"/>
        <v>0</v>
      </c>
      <c r="I28" s="214">
        <f t="shared" si="1"/>
        <v>0</v>
      </c>
      <c r="J28" s="214">
        <f t="shared" si="2"/>
        <v>0</v>
      </c>
      <c r="K28" s="214">
        <f t="shared" si="3"/>
        <v>0</v>
      </c>
      <c r="L28" s="214">
        <f t="shared" si="4"/>
        <v>0</v>
      </c>
      <c r="M28" s="214">
        <f t="shared" si="7"/>
        <v>0</v>
      </c>
      <c r="N28" s="214">
        <f>Table3[[#This Row],[Total MWO Eligibility ]]+Table3[[#This Row],[Total MWO Eligibility]]+Table3[[#This Row],[Total MWO Eligibility2]]</f>
        <v>0</v>
      </c>
      <c r="O28" s="74"/>
      <c r="P28" s="210" t="str">
        <f t="shared" si="5"/>
        <v/>
      </c>
      <c r="Q28" s="211">
        <f>Table3[[#This Row],[Total MWO]]+Table3[[#This Row],[Mandatory Benefits]]</f>
        <v>0</v>
      </c>
      <c r="R28" s="191" t="str">
        <f t="shared" si="6"/>
        <v/>
      </c>
    </row>
    <row r="29" spans="1:18" x14ac:dyDescent="0.55000000000000004">
      <c r="A29" s="72"/>
      <c r="B29" s="73"/>
      <c r="C29" s="73"/>
      <c r="D29" s="74"/>
      <c r="E29" s="74"/>
      <c r="F29" s="190"/>
      <c r="G29" s="75"/>
      <c r="H29" s="214">
        <f t="shared" si="0"/>
        <v>0</v>
      </c>
      <c r="I29" s="214">
        <f t="shared" si="1"/>
        <v>0</v>
      </c>
      <c r="J29" s="214">
        <f t="shared" si="2"/>
        <v>0</v>
      </c>
      <c r="K29" s="214">
        <f t="shared" si="3"/>
        <v>0</v>
      </c>
      <c r="L29" s="214">
        <f t="shared" si="4"/>
        <v>0</v>
      </c>
      <c r="M29" s="214">
        <f t="shared" si="7"/>
        <v>0</v>
      </c>
      <c r="N29" s="214">
        <f>Table3[[#This Row],[Total MWO Eligibility ]]+Table3[[#This Row],[Total MWO Eligibility]]+Table3[[#This Row],[Total MWO Eligibility2]]</f>
        <v>0</v>
      </c>
      <c r="O29" s="74"/>
      <c r="P29" s="210" t="str">
        <f t="shared" si="5"/>
        <v/>
      </c>
      <c r="Q29" s="211">
        <f>Table3[[#This Row],[Total MWO]]+Table3[[#This Row],[Mandatory Benefits]]</f>
        <v>0</v>
      </c>
      <c r="R29" s="191" t="str">
        <f t="shared" si="6"/>
        <v/>
      </c>
    </row>
    <row r="30" spans="1:18" x14ac:dyDescent="0.55000000000000004">
      <c r="A30" s="142"/>
      <c r="B30" s="73"/>
      <c r="C30" s="73"/>
      <c r="D30" s="74"/>
      <c r="E30" s="74"/>
      <c r="F30" s="74"/>
      <c r="G30" s="75"/>
      <c r="H30" s="214">
        <f t="shared" si="0"/>
        <v>0</v>
      </c>
      <c r="I30" s="214">
        <f t="shared" si="1"/>
        <v>0</v>
      </c>
      <c r="J30" s="214">
        <f t="shared" si="2"/>
        <v>0</v>
      </c>
      <c r="K30" s="214">
        <f t="shared" si="3"/>
        <v>0</v>
      </c>
      <c r="L30" s="214">
        <f t="shared" si="4"/>
        <v>0</v>
      </c>
      <c r="M30" s="214">
        <f t="shared" si="7"/>
        <v>0</v>
      </c>
      <c r="N30" s="214">
        <f>Table3[[#This Row],[Total MWO Eligibility ]]+Table3[[#This Row],[Total MWO Eligibility]]+Table3[[#This Row],[Total MWO Eligibility2]]</f>
        <v>0</v>
      </c>
      <c r="O30" s="74"/>
      <c r="P30" s="215" t="str">
        <f t="shared" ref="P30:P81" si="8">IFERROR((O30/(K30+L30)),"")</f>
        <v/>
      </c>
      <c r="Q30" s="211">
        <f>Table3[[#This Row],[Total MWO]]+Table3[[#This Row],[Mandatory Benefits]]</f>
        <v>0</v>
      </c>
      <c r="R30" s="216" t="str">
        <f t="shared" si="6"/>
        <v/>
      </c>
    </row>
    <row r="31" spans="1:18" x14ac:dyDescent="0.55000000000000004">
      <c r="A31" s="142"/>
      <c r="B31" s="73"/>
      <c r="C31" s="73"/>
      <c r="D31" s="74"/>
      <c r="E31" s="74"/>
      <c r="F31" s="74"/>
      <c r="G31" s="75"/>
      <c r="H31" s="214">
        <f t="shared" si="0"/>
        <v>0</v>
      </c>
      <c r="I31" s="214">
        <f t="shared" si="1"/>
        <v>0</v>
      </c>
      <c r="J31" s="214">
        <f t="shared" si="2"/>
        <v>0</v>
      </c>
      <c r="K31" s="214">
        <f t="shared" si="3"/>
        <v>0</v>
      </c>
      <c r="L31" s="214">
        <f t="shared" si="4"/>
        <v>0</v>
      </c>
      <c r="M31" s="214">
        <f t="shared" si="7"/>
        <v>0</v>
      </c>
      <c r="N31" s="214">
        <f>Table3[[#This Row],[Total MWO Eligibility ]]+Table3[[#This Row],[Total MWO Eligibility]]+Table3[[#This Row],[Total MWO Eligibility2]]</f>
        <v>0</v>
      </c>
      <c r="O31" s="74"/>
      <c r="P31" s="215" t="str">
        <f t="shared" si="8"/>
        <v/>
      </c>
      <c r="Q31" s="211">
        <f>Table3[[#This Row],[Total MWO]]+Table3[[#This Row],[Mandatory Benefits]]</f>
        <v>0</v>
      </c>
      <c r="R31" s="216" t="str">
        <f t="shared" si="6"/>
        <v/>
      </c>
    </row>
    <row r="32" spans="1:18" x14ac:dyDescent="0.55000000000000004">
      <c r="A32" s="142"/>
      <c r="B32" s="73"/>
      <c r="C32" s="73"/>
      <c r="D32" s="74"/>
      <c r="E32" s="74"/>
      <c r="F32" s="74"/>
      <c r="G32" s="75"/>
      <c r="H32" s="214">
        <f t="shared" si="0"/>
        <v>0</v>
      </c>
      <c r="I32" s="214">
        <f t="shared" si="1"/>
        <v>0</v>
      </c>
      <c r="J32" s="214">
        <f t="shared" si="2"/>
        <v>0</v>
      </c>
      <c r="K32" s="214">
        <f t="shared" si="3"/>
        <v>0</v>
      </c>
      <c r="L32" s="214">
        <f t="shared" si="4"/>
        <v>0</v>
      </c>
      <c r="M32" s="214">
        <f t="shared" si="7"/>
        <v>0</v>
      </c>
      <c r="N32" s="214">
        <f>Table3[[#This Row],[Total MWO Eligibility ]]+Table3[[#This Row],[Total MWO Eligibility]]+Table3[[#This Row],[Total MWO Eligibility2]]</f>
        <v>0</v>
      </c>
      <c r="O32" s="74"/>
      <c r="P32" s="215" t="str">
        <f t="shared" si="8"/>
        <v/>
      </c>
      <c r="Q32" s="211">
        <f>Table3[[#This Row],[Total MWO]]+Table3[[#This Row],[Mandatory Benefits]]</f>
        <v>0</v>
      </c>
      <c r="R32" s="216" t="str">
        <f t="shared" si="6"/>
        <v/>
      </c>
    </row>
    <row r="33" spans="1:18" x14ac:dyDescent="0.55000000000000004">
      <c r="A33" s="142"/>
      <c r="B33" s="73"/>
      <c r="C33" s="73"/>
      <c r="D33" s="74"/>
      <c r="E33" s="74"/>
      <c r="F33" s="74"/>
      <c r="G33" s="75"/>
      <c r="H33" s="214">
        <f t="shared" si="0"/>
        <v>0</v>
      </c>
      <c r="I33" s="214">
        <f t="shared" si="1"/>
        <v>0</v>
      </c>
      <c r="J33" s="214">
        <f t="shared" si="2"/>
        <v>0</v>
      </c>
      <c r="K33" s="214">
        <f t="shared" si="3"/>
        <v>0</v>
      </c>
      <c r="L33" s="214">
        <f t="shared" si="4"/>
        <v>0</v>
      </c>
      <c r="M33" s="214">
        <f t="shared" si="7"/>
        <v>0</v>
      </c>
      <c r="N33" s="214">
        <f>Table3[[#This Row],[Total MWO Eligibility ]]+Table3[[#This Row],[Total MWO Eligibility]]+Table3[[#This Row],[Total MWO Eligibility2]]</f>
        <v>0</v>
      </c>
      <c r="O33" s="74"/>
      <c r="P33" s="215" t="str">
        <f t="shared" si="8"/>
        <v/>
      </c>
      <c r="Q33" s="211">
        <f>Table3[[#This Row],[Total MWO]]+Table3[[#This Row],[Mandatory Benefits]]</f>
        <v>0</v>
      </c>
      <c r="R33" s="216" t="str">
        <f t="shared" si="6"/>
        <v/>
      </c>
    </row>
    <row r="34" spans="1:18" x14ac:dyDescent="0.55000000000000004">
      <c r="A34" s="142"/>
      <c r="B34" s="73"/>
      <c r="C34" s="73"/>
      <c r="D34" s="74"/>
      <c r="E34" s="74"/>
      <c r="F34" s="74"/>
      <c r="G34" s="75"/>
      <c r="H34" s="214">
        <f t="shared" si="0"/>
        <v>0</v>
      </c>
      <c r="I34" s="214">
        <f t="shared" si="1"/>
        <v>0</v>
      </c>
      <c r="J34" s="214">
        <f t="shared" si="2"/>
        <v>0</v>
      </c>
      <c r="K34" s="214">
        <f t="shared" si="3"/>
        <v>0</v>
      </c>
      <c r="L34" s="214">
        <f t="shared" si="4"/>
        <v>0</v>
      </c>
      <c r="M34" s="214">
        <f t="shared" si="7"/>
        <v>0</v>
      </c>
      <c r="N34" s="214">
        <f>Table3[[#This Row],[Total MWO Eligibility ]]+Table3[[#This Row],[Total MWO Eligibility]]+Table3[[#This Row],[Total MWO Eligibility2]]</f>
        <v>0</v>
      </c>
      <c r="O34" s="74"/>
      <c r="P34" s="215" t="str">
        <f t="shared" si="8"/>
        <v/>
      </c>
      <c r="Q34" s="211">
        <f>Table3[[#This Row],[Total MWO]]+Table3[[#This Row],[Mandatory Benefits]]</f>
        <v>0</v>
      </c>
      <c r="R34" s="216" t="str">
        <f t="shared" si="6"/>
        <v/>
      </c>
    </row>
    <row r="35" spans="1:18" x14ac:dyDescent="0.55000000000000004">
      <c r="A35" s="142"/>
      <c r="B35" s="73"/>
      <c r="C35" s="73"/>
      <c r="D35" s="74"/>
      <c r="E35" s="74"/>
      <c r="F35" s="74"/>
      <c r="G35" s="75"/>
      <c r="H35" s="214">
        <f t="shared" si="0"/>
        <v>0</v>
      </c>
      <c r="I35" s="214">
        <f t="shared" si="1"/>
        <v>0</v>
      </c>
      <c r="J35" s="214">
        <f t="shared" si="2"/>
        <v>0</v>
      </c>
      <c r="K35" s="214">
        <f t="shared" si="3"/>
        <v>0</v>
      </c>
      <c r="L35" s="214">
        <f t="shared" si="4"/>
        <v>0</v>
      </c>
      <c r="M35" s="214">
        <f t="shared" si="7"/>
        <v>0</v>
      </c>
      <c r="N35" s="214">
        <f>Table3[[#This Row],[Total MWO Eligibility ]]+Table3[[#This Row],[Total MWO Eligibility]]+Table3[[#This Row],[Total MWO Eligibility2]]</f>
        <v>0</v>
      </c>
      <c r="O35" s="74"/>
      <c r="P35" s="215" t="str">
        <f t="shared" si="8"/>
        <v/>
      </c>
      <c r="Q35" s="211">
        <f>Table3[[#This Row],[Total MWO]]+Table3[[#This Row],[Mandatory Benefits]]</f>
        <v>0</v>
      </c>
      <c r="R35" s="216" t="str">
        <f t="shared" si="6"/>
        <v/>
      </c>
    </row>
    <row r="36" spans="1:18" x14ac:dyDescent="0.55000000000000004">
      <c r="A36" s="142"/>
      <c r="B36" s="73"/>
      <c r="C36" s="73"/>
      <c r="D36" s="74"/>
      <c r="E36" s="74"/>
      <c r="F36" s="74"/>
      <c r="G36" s="75"/>
      <c r="H36" s="214">
        <f t="shared" si="0"/>
        <v>0</v>
      </c>
      <c r="I36" s="214">
        <f t="shared" si="1"/>
        <v>0</v>
      </c>
      <c r="J36" s="214">
        <f t="shared" si="2"/>
        <v>0</v>
      </c>
      <c r="K36" s="214">
        <f t="shared" si="3"/>
        <v>0</v>
      </c>
      <c r="L36" s="214">
        <f t="shared" si="4"/>
        <v>0</v>
      </c>
      <c r="M36" s="214">
        <f t="shared" si="7"/>
        <v>0</v>
      </c>
      <c r="N36" s="214">
        <f>Table3[[#This Row],[Total MWO Eligibility ]]+Table3[[#This Row],[Total MWO Eligibility]]+Table3[[#This Row],[Total MWO Eligibility2]]</f>
        <v>0</v>
      </c>
      <c r="O36" s="74"/>
      <c r="P36" s="215" t="str">
        <f t="shared" si="8"/>
        <v/>
      </c>
      <c r="Q36" s="211">
        <f>Table3[[#This Row],[Total MWO]]+Table3[[#This Row],[Mandatory Benefits]]</f>
        <v>0</v>
      </c>
      <c r="R36" s="216" t="str">
        <f t="shared" si="6"/>
        <v/>
      </c>
    </row>
    <row r="37" spans="1:18" x14ac:dyDescent="0.55000000000000004">
      <c r="A37" s="142"/>
      <c r="B37" s="73"/>
      <c r="C37" s="73"/>
      <c r="D37" s="74"/>
      <c r="E37" s="74"/>
      <c r="F37" s="74"/>
      <c r="G37" s="75"/>
      <c r="H37" s="214">
        <f t="shared" si="0"/>
        <v>0</v>
      </c>
      <c r="I37" s="214">
        <f t="shared" si="1"/>
        <v>0</v>
      </c>
      <c r="J37" s="214">
        <f t="shared" si="2"/>
        <v>0</v>
      </c>
      <c r="K37" s="214">
        <f t="shared" si="3"/>
        <v>0</v>
      </c>
      <c r="L37" s="214">
        <f t="shared" si="4"/>
        <v>0</v>
      </c>
      <c r="M37" s="214">
        <f t="shared" si="7"/>
        <v>0</v>
      </c>
      <c r="N37" s="214">
        <f>Table3[[#This Row],[Total MWO Eligibility ]]+Table3[[#This Row],[Total MWO Eligibility]]+Table3[[#This Row],[Total MWO Eligibility2]]</f>
        <v>0</v>
      </c>
      <c r="O37" s="74"/>
      <c r="P37" s="215" t="str">
        <f t="shared" si="8"/>
        <v/>
      </c>
      <c r="Q37" s="211">
        <f>Table3[[#This Row],[Total MWO]]+Table3[[#This Row],[Mandatory Benefits]]</f>
        <v>0</v>
      </c>
      <c r="R37" s="216" t="str">
        <f t="shared" si="6"/>
        <v/>
      </c>
    </row>
    <row r="38" spans="1:18" x14ac:dyDescent="0.55000000000000004">
      <c r="A38" s="142"/>
      <c r="B38" s="73"/>
      <c r="C38" s="73"/>
      <c r="D38" s="74"/>
      <c r="E38" s="74"/>
      <c r="F38" s="74"/>
      <c r="G38" s="75"/>
      <c r="H38" s="214">
        <f t="shared" si="0"/>
        <v>0</v>
      </c>
      <c r="I38" s="214">
        <f t="shared" si="1"/>
        <v>0</v>
      </c>
      <c r="J38" s="214">
        <f t="shared" si="2"/>
        <v>0</v>
      </c>
      <c r="K38" s="214">
        <f t="shared" si="3"/>
        <v>0</v>
      </c>
      <c r="L38" s="214">
        <f t="shared" si="4"/>
        <v>0</v>
      </c>
      <c r="M38" s="214">
        <f t="shared" si="7"/>
        <v>0</v>
      </c>
      <c r="N38" s="214">
        <f>Table3[[#This Row],[Total MWO Eligibility ]]+Table3[[#This Row],[Total MWO Eligibility]]+Table3[[#This Row],[Total MWO Eligibility2]]</f>
        <v>0</v>
      </c>
      <c r="O38" s="74"/>
      <c r="P38" s="215" t="str">
        <f t="shared" si="8"/>
        <v/>
      </c>
      <c r="Q38" s="211">
        <f>Table3[[#This Row],[Total MWO]]+Table3[[#This Row],[Mandatory Benefits]]</f>
        <v>0</v>
      </c>
      <c r="R38" s="216" t="str">
        <f t="shared" si="6"/>
        <v/>
      </c>
    </row>
    <row r="39" spans="1:18" x14ac:dyDescent="0.55000000000000004">
      <c r="A39" s="142"/>
      <c r="B39" s="73"/>
      <c r="C39" s="73"/>
      <c r="D39" s="74"/>
      <c r="E39" s="74"/>
      <c r="F39" s="74"/>
      <c r="G39" s="75"/>
      <c r="H39" s="214">
        <f t="shared" si="0"/>
        <v>0</v>
      </c>
      <c r="I39" s="214">
        <f t="shared" si="1"/>
        <v>0</v>
      </c>
      <c r="J39" s="214">
        <f t="shared" si="2"/>
        <v>0</v>
      </c>
      <c r="K39" s="214">
        <f t="shared" si="3"/>
        <v>0</v>
      </c>
      <c r="L39" s="214">
        <f t="shared" si="4"/>
        <v>0</v>
      </c>
      <c r="M39" s="214">
        <f t="shared" si="7"/>
        <v>0</v>
      </c>
      <c r="N39" s="214">
        <f>Table3[[#This Row],[Total MWO Eligibility ]]+Table3[[#This Row],[Total MWO Eligibility]]+Table3[[#This Row],[Total MWO Eligibility2]]</f>
        <v>0</v>
      </c>
      <c r="O39" s="74"/>
      <c r="P39" s="215" t="str">
        <f t="shared" si="8"/>
        <v/>
      </c>
      <c r="Q39" s="211">
        <f>Table3[[#This Row],[Total MWO]]+Table3[[#This Row],[Mandatory Benefits]]</f>
        <v>0</v>
      </c>
      <c r="R39" s="216" t="str">
        <f t="shared" si="6"/>
        <v/>
      </c>
    </row>
    <row r="40" spans="1:18" x14ac:dyDescent="0.55000000000000004">
      <c r="A40" s="142"/>
      <c r="B40" s="73"/>
      <c r="C40" s="73"/>
      <c r="D40" s="74"/>
      <c r="E40" s="74"/>
      <c r="F40" s="74"/>
      <c r="G40" s="75"/>
      <c r="H40" s="214">
        <f t="shared" si="0"/>
        <v>0</v>
      </c>
      <c r="I40" s="214">
        <f t="shared" si="1"/>
        <v>0</v>
      </c>
      <c r="J40" s="214">
        <f t="shared" si="2"/>
        <v>0</v>
      </c>
      <c r="K40" s="214">
        <f t="shared" si="3"/>
        <v>0</v>
      </c>
      <c r="L40" s="214">
        <f t="shared" si="4"/>
        <v>0</v>
      </c>
      <c r="M40" s="214">
        <f t="shared" si="7"/>
        <v>0</v>
      </c>
      <c r="N40" s="214">
        <f>Table3[[#This Row],[Total MWO Eligibility ]]+Table3[[#This Row],[Total MWO Eligibility]]+Table3[[#This Row],[Total MWO Eligibility2]]</f>
        <v>0</v>
      </c>
      <c r="O40" s="74"/>
      <c r="P40" s="215" t="str">
        <f t="shared" si="8"/>
        <v/>
      </c>
      <c r="Q40" s="211">
        <f>Table3[[#This Row],[Total MWO]]+Table3[[#This Row],[Mandatory Benefits]]</f>
        <v>0</v>
      </c>
      <c r="R40" s="216" t="str">
        <f t="shared" si="6"/>
        <v/>
      </c>
    </row>
    <row r="41" spans="1:18" x14ac:dyDescent="0.55000000000000004">
      <c r="A41" s="142"/>
      <c r="B41" s="73"/>
      <c r="C41" s="73"/>
      <c r="D41" s="74"/>
      <c r="E41" s="74"/>
      <c r="F41" s="74"/>
      <c r="G41" s="75"/>
      <c r="H41" s="214">
        <f t="shared" si="0"/>
        <v>0</v>
      </c>
      <c r="I41" s="214">
        <f t="shared" si="1"/>
        <v>0</v>
      </c>
      <c r="J41" s="214">
        <f t="shared" si="2"/>
        <v>0</v>
      </c>
      <c r="K41" s="214">
        <f t="shared" si="3"/>
        <v>0</v>
      </c>
      <c r="L41" s="214">
        <f t="shared" si="4"/>
        <v>0</v>
      </c>
      <c r="M41" s="214">
        <f t="shared" si="7"/>
        <v>0</v>
      </c>
      <c r="N41" s="214">
        <f>Table3[[#This Row],[Total MWO Eligibility ]]+Table3[[#This Row],[Total MWO Eligibility]]+Table3[[#This Row],[Total MWO Eligibility2]]</f>
        <v>0</v>
      </c>
      <c r="O41" s="74"/>
      <c r="P41" s="215" t="str">
        <f t="shared" si="8"/>
        <v/>
      </c>
      <c r="Q41" s="211">
        <f>Table3[[#This Row],[Total MWO]]+Table3[[#This Row],[Mandatory Benefits]]</f>
        <v>0</v>
      </c>
      <c r="R41" s="216" t="str">
        <f t="shared" si="6"/>
        <v/>
      </c>
    </row>
    <row r="42" spans="1:18" x14ac:dyDescent="0.55000000000000004">
      <c r="A42" s="142"/>
      <c r="B42" s="73"/>
      <c r="C42" s="73"/>
      <c r="D42" s="74"/>
      <c r="E42" s="74"/>
      <c r="F42" s="74"/>
      <c r="G42" s="75"/>
      <c r="H42" s="214">
        <f t="shared" si="0"/>
        <v>0</v>
      </c>
      <c r="I42" s="214">
        <f t="shared" si="1"/>
        <v>0</v>
      </c>
      <c r="J42" s="214">
        <f t="shared" si="2"/>
        <v>0</v>
      </c>
      <c r="K42" s="214">
        <f t="shared" si="3"/>
        <v>0</v>
      </c>
      <c r="L42" s="214">
        <f t="shared" si="4"/>
        <v>0</v>
      </c>
      <c r="M42" s="214">
        <f t="shared" si="7"/>
        <v>0</v>
      </c>
      <c r="N42" s="214">
        <f>Table3[[#This Row],[Total MWO Eligibility ]]+Table3[[#This Row],[Total MWO Eligibility]]+Table3[[#This Row],[Total MWO Eligibility2]]</f>
        <v>0</v>
      </c>
      <c r="O42" s="74"/>
      <c r="P42" s="215" t="str">
        <f t="shared" si="8"/>
        <v/>
      </c>
      <c r="Q42" s="211">
        <f>Table3[[#This Row],[Total MWO]]+Table3[[#This Row],[Mandatory Benefits]]</f>
        <v>0</v>
      </c>
      <c r="R42" s="216" t="str">
        <f t="shared" si="6"/>
        <v/>
      </c>
    </row>
    <row r="43" spans="1:18" x14ac:dyDescent="0.55000000000000004">
      <c r="A43" s="142"/>
      <c r="B43" s="73"/>
      <c r="C43" s="73"/>
      <c r="D43" s="74"/>
      <c r="E43" s="74"/>
      <c r="F43" s="74"/>
      <c r="G43" s="75"/>
      <c r="H43" s="214">
        <f t="shared" si="0"/>
        <v>0</v>
      </c>
      <c r="I43" s="214">
        <f t="shared" si="1"/>
        <v>0</v>
      </c>
      <c r="J43" s="214">
        <f t="shared" si="2"/>
        <v>0</v>
      </c>
      <c r="K43" s="214">
        <f t="shared" si="3"/>
        <v>0</v>
      </c>
      <c r="L43" s="214">
        <f t="shared" si="4"/>
        <v>0</v>
      </c>
      <c r="M43" s="214">
        <f t="shared" si="7"/>
        <v>0</v>
      </c>
      <c r="N43" s="214">
        <f>Table3[[#This Row],[Total MWO Eligibility ]]+Table3[[#This Row],[Total MWO Eligibility]]+Table3[[#This Row],[Total MWO Eligibility2]]</f>
        <v>0</v>
      </c>
      <c r="O43" s="74"/>
      <c r="P43" s="215" t="str">
        <f t="shared" si="8"/>
        <v/>
      </c>
      <c r="Q43" s="211">
        <f>Table3[[#This Row],[Total MWO]]+Table3[[#This Row],[Mandatory Benefits]]</f>
        <v>0</v>
      </c>
      <c r="R43" s="216" t="str">
        <f t="shared" si="6"/>
        <v/>
      </c>
    </row>
    <row r="44" spans="1:18" x14ac:dyDescent="0.55000000000000004">
      <c r="A44" s="142"/>
      <c r="B44" s="73"/>
      <c r="C44" s="73"/>
      <c r="D44" s="74"/>
      <c r="E44" s="74"/>
      <c r="F44" s="74"/>
      <c r="G44" s="75"/>
      <c r="H44" s="214">
        <f t="shared" si="0"/>
        <v>0</v>
      </c>
      <c r="I44" s="214">
        <f t="shared" si="1"/>
        <v>0</v>
      </c>
      <c r="J44" s="214">
        <f t="shared" si="2"/>
        <v>0</v>
      </c>
      <c r="K44" s="214">
        <f t="shared" si="3"/>
        <v>0</v>
      </c>
      <c r="L44" s="214">
        <f t="shared" si="4"/>
        <v>0</v>
      </c>
      <c r="M44" s="214">
        <f t="shared" si="7"/>
        <v>0</v>
      </c>
      <c r="N44" s="214">
        <f>Table3[[#This Row],[Total MWO Eligibility ]]+Table3[[#This Row],[Total MWO Eligibility]]+Table3[[#This Row],[Total MWO Eligibility2]]</f>
        <v>0</v>
      </c>
      <c r="O44" s="74"/>
      <c r="P44" s="215" t="str">
        <f t="shared" si="8"/>
        <v/>
      </c>
      <c r="Q44" s="211">
        <f>Table3[[#This Row],[Total MWO]]+Table3[[#This Row],[Mandatory Benefits]]</f>
        <v>0</v>
      </c>
      <c r="R44" s="216" t="str">
        <f t="shared" si="6"/>
        <v/>
      </c>
    </row>
    <row r="45" spans="1:18" x14ac:dyDescent="0.55000000000000004">
      <c r="A45" s="142"/>
      <c r="B45" s="73"/>
      <c r="C45" s="73"/>
      <c r="D45" s="74"/>
      <c r="E45" s="74"/>
      <c r="F45" s="74"/>
      <c r="G45" s="75"/>
      <c r="H45" s="214">
        <f t="shared" si="0"/>
        <v>0</v>
      </c>
      <c r="I45" s="214">
        <f t="shared" si="1"/>
        <v>0</v>
      </c>
      <c r="J45" s="214">
        <f t="shared" si="2"/>
        <v>0</v>
      </c>
      <c r="K45" s="214">
        <f t="shared" si="3"/>
        <v>0</v>
      </c>
      <c r="L45" s="214">
        <f t="shared" si="4"/>
        <v>0</v>
      </c>
      <c r="M45" s="214">
        <f t="shared" si="7"/>
        <v>0</v>
      </c>
      <c r="N45" s="214">
        <f>Table3[[#This Row],[Total MWO Eligibility ]]+Table3[[#This Row],[Total MWO Eligibility]]+Table3[[#This Row],[Total MWO Eligibility2]]</f>
        <v>0</v>
      </c>
      <c r="O45" s="74"/>
      <c r="P45" s="215" t="str">
        <f t="shared" si="8"/>
        <v/>
      </c>
      <c r="Q45" s="211">
        <f>Table3[[#This Row],[Total MWO]]+Table3[[#This Row],[Mandatory Benefits]]</f>
        <v>0</v>
      </c>
      <c r="R45" s="216" t="str">
        <f t="shared" si="6"/>
        <v/>
      </c>
    </row>
    <row r="46" spans="1:18" x14ac:dyDescent="0.55000000000000004">
      <c r="A46" s="142"/>
      <c r="B46" s="73"/>
      <c r="C46" s="73"/>
      <c r="D46" s="74"/>
      <c r="E46" s="74"/>
      <c r="F46" s="74"/>
      <c r="G46" s="75"/>
      <c r="H46" s="214">
        <f t="shared" si="0"/>
        <v>0</v>
      </c>
      <c r="I46" s="214">
        <f t="shared" si="1"/>
        <v>0</v>
      </c>
      <c r="J46" s="214">
        <f t="shared" si="2"/>
        <v>0</v>
      </c>
      <c r="K46" s="214">
        <f t="shared" si="3"/>
        <v>0</v>
      </c>
      <c r="L46" s="214">
        <f t="shared" si="4"/>
        <v>0</v>
      </c>
      <c r="M46" s="214">
        <f t="shared" si="7"/>
        <v>0</v>
      </c>
      <c r="N46" s="214">
        <f>Table3[[#This Row],[Total MWO Eligibility ]]+Table3[[#This Row],[Total MWO Eligibility]]+Table3[[#This Row],[Total MWO Eligibility2]]</f>
        <v>0</v>
      </c>
      <c r="O46" s="74"/>
      <c r="P46" s="215" t="str">
        <f t="shared" si="8"/>
        <v/>
      </c>
      <c r="Q46" s="211">
        <f>Table3[[#This Row],[Total MWO]]+Table3[[#This Row],[Mandatory Benefits]]</f>
        <v>0</v>
      </c>
      <c r="R46" s="216" t="str">
        <f t="shared" si="6"/>
        <v/>
      </c>
    </row>
    <row r="47" spans="1:18" x14ac:dyDescent="0.55000000000000004">
      <c r="A47" s="142"/>
      <c r="B47" s="73"/>
      <c r="C47" s="73"/>
      <c r="D47" s="74"/>
      <c r="E47" s="74"/>
      <c r="F47" s="74"/>
      <c r="G47" s="75"/>
      <c r="H47" s="214">
        <f t="shared" si="0"/>
        <v>0</v>
      </c>
      <c r="I47" s="214">
        <f t="shared" si="1"/>
        <v>0</v>
      </c>
      <c r="J47" s="214">
        <f t="shared" si="2"/>
        <v>0</v>
      </c>
      <c r="K47" s="214">
        <f t="shared" si="3"/>
        <v>0</v>
      </c>
      <c r="L47" s="214">
        <f t="shared" si="4"/>
        <v>0</v>
      </c>
      <c r="M47" s="214">
        <f t="shared" si="7"/>
        <v>0</v>
      </c>
      <c r="N47" s="214">
        <f>Table3[[#This Row],[Total MWO Eligibility ]]+Table3[[#This Row],[Total MWO Eligibility]]+Table3[[#This Row],[Total MWO Eligibility2]]</f>
        <v>0</v>
      </c>
      <c r="O47" s="74"/>
      <c r="P47" s="215" t="str">
        <f t="shared" si="8"/>
        <v/>
      </c>
      <c r="Q47" s="211">
        <f>Table3[[#This Row],[Total MWO]]+Table3[[#This Row],[Mandatory Benefits]]</f>
        <v>0</v>
      </c>
      <c r="R47" s="216" t="str">
        <f t="shared" si="6"/>
        <v/>
      </c>
    </row>
    <row r="48" spans="1:18" x14ac:dyDescent="0.55000000000000004">
      <c r="A48" s="142"/>
      <c r="B48" s="73"/>
      <c r="C48" s="73"/>
      <c r="D48" s="74"/>
      <c r="E48" s="74"/>
      <c r="F48" s="74"/>
      <c r="G48" s="75"/>
      <c r="H48" s="214">
        <f t="shared" si="0"/>
        <v>0</v>
      </c>
      <c r="I48" s="214">
        <f t="shared" si="1"/>
        <v>0</v>
      </c>
      <c r="J48" s="214">
        <f t="shared" si="2"/>
        <v>0</v>
      </c>
      <c r="K48" s="214">
        <f t="shared" si="3"/>
        <v>0</v>
      </c>
      <c r="L48" s="214">
        <f t="shared" si="4"/>
        <v>0</v>
      </c>
      <c r="M48" s="214">
        <f t="shared" si="7"/>
        <v>0</v>
      </c>
      <c r="N48" s="214">
        <f>Table3[[#This Row],[Total MWO Eligibility ]]+Table3[[#This Row],[Total MWO Eligibility]]+Table3[[#This Row],[Total MWO Eligibility2]]</f>
        <v>0</v>
      </c>
      <c r="O48" s="74"/>
      <c r="P48" s="215" t="str">
        <f t="shared" si="8"/>
        <v/>
      </c>
      <c r="Q48" s="211">
        <f>Table3[[#This Row],[Total MWO]]+Table3[[#This Row],[Mandatory Benefits]]</f>
        <v>0</v>
      </c>
      <c r="R48" s="216" t="str">
        <f t="shared" si="6"/>
        <v/>
      </c>
    </row>
    <row r="49" spans="1:18" x14ac:dyDescent="0.55000000000000004">
      <c r="A49" s="142"/>
      <c r="B49" s="73"/>
      <c r="C49" s="73"/>
      <c r="D49" s="74"/>
      <c r="E49" s="74"/>
      <c r="F49" s="74"/>
      <c r="G49" s="75"/>
      <c r="H49" s="214">
        <f t="shared" si="0"/>
        <v>0</v>
      </c>
      <c r="I49" s="214">
        <f t="shared" si="1"/>
        <v>0</v>
      </c>
      <c r="J49" s="214">
        <f t="shared" si="2"/>
        <v>0</v>
      </c>
      <c r="K49" s="214">
        <f t="shared" si="3"/>
        <v>0</v>
      </c>
      <c r="L49" s="214">
        <f t="shared" si="4"/>
        <v>0</v>
      </c>
      <c r="M49" s="214">
        <f t="shared" si="7"/>
        <v>0</v>
      </c>
      <c r="N49" s="214">
        <f>Table3[[#This Row],[Total MWO Eligibility ]]+Table3[[#This Row],[Total MWO Eligibility]]+Table3[[#This Row],[Total MWO Eligibility2]]</f>
        <v>0</v>
      </c>
      <c r="O49" s="74"/>
      <c r="P49" s="215" t="str">
        <f t="shared" si="8"/>
        <v/>
      </c>
      <c r="Q49" s="211">
        <f>Table3[[#This Row],[Total MWO]]+Table3[[#This Row],[Mandatory Benefits]]</f>
        <v>0</v>
      </c>
      <c r="R49" s="216" t="str">
        <f t="shared" si="6"/>
        <v/>
      </c>
    </row>
    <row r="50" spans="1:18" x14ac:dyDescent="0.55000000000000004">
      <c r="A50" s="142"/>
      <c r="B50" s="73"/>
      <c r="C50" s="73"/>
      <c r="D50" s="74"/>
      <c r="E50" s="74"/>
      <c r="F50" s="74"/>
      <c r="G50" s="75"/>
      <c r="H50" s="214">
        <f t="shared" si="0"/>
        <v>0</v>
      </c>
      <c r="I50" s="214">
        <f t="shared" si="1"/>
        <v>0</v>
      </c>
      <c r="J50" s="214">
        <f t="shared" si="2"/>
        <v>0</v>
      </c>
      <c r="K50" s="214">
        <f t="shared" si="3"/>
        <v>0</v>
      </c>
      <c r="L50" s="214">
        <f t="shared" si="4"/>
        <v>0</v>
      </c>
      <c r="M50" s="214">
        <f t="shared" si="7"/>
        <v>0</v>
      </c>
      <c r="N50" s="214">
        <f>Table3[[#This Row],[Total MWO Eligibility ]]+Table3[[#This Row],[Total MWO Eligibility]]+Table3[[#This Row],[Total MWO Eligibility2]]</f>
        <v>0</v>
      </c>
      <c r="O50" s="74"/>
      <c r="P50" s="215" t="str">
        <f t="shared" si="8"/>
        <v/>
      </c>
      <c r="Q50" s="211">
        <f>Table3[[#This Row],[Total MWO]]+Table3[[#This Row],[Mandatory Benefits]]</f>
        <v>0</v>
      </c>
      <c r="R50" s="216" t="str">
        <f t="shared" si="6"/>
        <v/>
      </c>
    </row>
    <row r="51" spans="1:18" hidden="1" outlineLevel="1" x14ac:dyDescent="0.55000000000000004">
      <c r="A51" s="142"/>
      <c r="B51" s="73"/>
      <c r="C51" s="73"/>
      <c r="D51" s="74"/>
      <c r="E51" s="74"/>
      <c r="F51" s="74"/>
      <c r="G51" s="75"/>
      <c r="H51" s="214">
        <f t="shared" si="0"/>
        <v>0</v>
      </c>
      <c r="I51" s="214">
        <f t="shared" si="1"/>
        <v>0</v>
      </c>
      <c r="J51" s="214">
        <f t="shared" si="2"/>
        <v>0</v>
      </c>
      <c r="K51" s="214">
        <f t="shared" si="3"/>
        <v>0</v>
      </c>
      <c r="L51" s="214">
        <f t="shared" si="4"/>
        <v>0</v>
      </c>
      <c r="M51" s="214">
        <f t="shared" si="7"/>
        <v>0</v>
      </c>
      <c r="N51" s="214">
        <f>Table3[[#This Row],[Total MWO Eligibility ]]+Table3[[#This Row],[Total MWO Eligibility]]+Table3[[#This Row],[Total MWO Eligibility2]]</f>
        <v>0</v>
      </c>
      <c r="O51" s="74"/>
      <c r="P51" s="215" t="str">
        <f t="shared" si="8"/>
        <v/>
      </c>
      <c r="Q51" s="211">
        <f>Table3[[#This Row],[Total MWO]]+Table3[[#This Row],[Mandatory Benefits]]</f>
        <v>0</v>
      </c>
      <c r="R51" s="216" t="str">
        <f t="shared" si="6"/>
        <v/>
      </c>
    </row>
    <row r="52" spans="1:18" hidden="1" outlineLevel="1" x14ac:dyDescent="0.55000000000000004">
      <c r="A52" s="142"/>
      <c r="B52" s="73"/>
      <c r="C52" s="73"/>
      <c r="D52" s="74"/>
      <c r="E52" s="74"/>
      <c r="F52" s="74"/>
      <c r="G52" s="75"/>
      <c r="H52" s="214">
        <f t="shared" si="0"/>
        <v>0</v>
      </c>
      <c r="I52" s="214">
        <f t="shared" si="1"/>
        <v>0</v>
      </c>
      <c r="J52" s="214">
        <f t="shared" si="2"/>
        <v>0</v>
      </c>
      <c r="K52" s="214">
        <f t="shared" si="3"/>
        <v>0</v>
      </c>
      <c r="L52" s="214">
        <f t="shared" si="4"/>
        <v>0</v>
      </c>
      <c r="M52" s="214">
        <f t="shared" si="7"/>
        <v>0</v>
      </c>
      <c r="N52" s="214">
        <f>Table3[[#This Row],[Total MWO Eligibility ]]+Table3[[#This Row],[Total MWO Eligibility]]+Table3[[#This Row],[Total MWO Eligibility2]]</f>
        <v>0</v>
      </c>
      <c r="O52" s="74"/>
      <c r="P52" s="215" t="str">
        <f t="shared" si="8"/>
        <v/>
      </c>
      <c r="Q52" s="211">
        <f>Table3[[#This Row],[Total MWO]]+Table3[[#This Row],[Mandatory Benefits]]</f>
        <v>0</v>
      </c>
      <c r="R52" s="216" t="str">
        <f t="shared" si="6"/>
        <v/>
      </c>
    </row>
    <row r="53" spans="1:18" hidden="1" outlineLevel="1" x14ac:dyDescent="0.55000000000000004">
      <c r="A53" s="142"/>
      <c r="B53" s="73"/>
      <c r="C53" s="73"/>
      <c r="D53" s="74"/>
      <c r="E53" s="74"/>
      <c r="F53" s="74"/>
      <c r="G53" s="75"/>
      <c r="H53" s="214">
        <f t="shared" si="0"/>
        <v>0</v>
      </c>
      <c r="I53" s="214">
        <f t="shared" si="1"/>
        <v>0</v>
      </c>
      <c r="J53" s="214">
        <f t="shared" si="2"/>
        <v>0</v>
      </c>
      <c r="K53" s="214">
        <f t="shared" si="3"/>
        <v>0</v>
      </c>
      <c r="L53" s="214">
        <f t="shared" si="4"/>
        <v>0</v>
      </c>
      <c r="M53" s="214">
        <f t="shared" si="7"/>
        <v>0</v>
      </c>
      <c r="N53" s="214">
        <f>Table3[[#This Row],[Total MWO Eligibility ]]+Table3[[#This Row],[Total MWO Eligibility]]+Table3[[#This Row],[Total MWO Eligibility2]]</f>
        <v>0</v>
      </c>
      <c r="O53" s="74"/>
      <c r="P53" s="215" t="str">
        <f t="shared" si="8"/>
        <v/>
      </c>
      <c r="Q53" s="211">
        <f>Table3[[#This Row],[Total MWO]]+Table3[[#This Row],[Mandatory Benefits]]</f>
        <v>0</v>
      </c>
      <c r="R53" s="216" t="str">
        <f t="shared" si="6"/>
        <v/>
      </c>
    </row>
    <row r="54" spans="1:18" hidden="1" outlineLevel="1" x14ac:dyDescent="0.55000000000000004">
      <c r="A54" s="142"/>
      <c r="B54" s="73"/>
      <c r="C54" s="73"/>
      <c r="D54" s="74"/>
      <c r="E54" s="74"/>
      <c r="F54" s="74"/>
      <c r="G54" s="75"/>
      <c r="H54" s="214">
        <f t="shared" si="0"/>
        <v>0</v>
      </c>
      <c r="I54" s="214">
        <f t="shared" si="1"/>
        <v>0</v>
      </c>
      <c r="J54" s="214">
        <f t="shared" si="2"/>
        <v>0</v>
      </c>
      <c r="K54" s="214">
        <f t="shared" si="3"/>
        <v>0</v>
      </c>
      <c r="L54" s="214">
        <f t="shared" si="4"/>
        <v>0</v>
      </c>
      <c r="M54" s="214">
        <f t="shared" si="7"/>
        <v>0</v>
      </c>
      <c r="N54" s="214">
        <f>Table3[[#This Row],[Total MWO Eligibility ]]+Table3[[#This Row],[Total MWO Eligibility]]+Table3[[#This Row],[Total MWO Eligibility2]]</f>
        <v>0</v>
      </c>
      <c r="O54" s="74"/>
      <c r="P54" s="215" t="str">
        <f t="shared" si="8"/>
        <v/>
      </c>
      <c r="Q54" s="211">
        <f>Table3[[#This Row],[Total MWO]]+Table3[[#This Row],[Mandatory Benefits]]</f>
        <v>0</v>
      </c>
      <c r="R54" s="216" t="str">
        <f t="shared" si="6"/>
        <v/>
      </c>
    </row>
    <row r="55" spans="1:18" hidden="1" outlineLevel="1" x14ac:dyDescent="0.55000000000000004">
      <c r="A55" s="142"/>
      <c r="B55" s="73"/>
      <c r="C55" s="73"/>
      <c r="D55" s="74"/>
      <c r="E55" s="74"/>
      <c r="F55" s="74"/>
      <c r="G55" s="75"/>
      <c r="H55" s="214">
        <f t="shared" si="0"/>
        <v>0</v>
      </c>
      <c r="I55" s="214">
        <f t="shared" si="1"/>
        <v>0</v>
      </c>
      <c r="J55" s="214">
        <f t="shared" si="2"/>
        <v>0</v>
      </c>
      <c r="K55" s="214">
        <f t="shared" si="3"/>
        <v>0</v>
      </c>
      <c r="L55" s="214">
        <f t="shared" si="4"/>
        <v>0</v>
      </c>
      <c r="M55" s="214">
        <f t="shared" si="7"/>
        <v>0</v>
      </c>
      <c r="N55" s="214">
        <f>Table3[[#This Row],[Total MWO Eligibility ]]+Table3[[#This Row],[Total MWO Eligibility]]+Table3[[#This Row],[Total MWO Eligibility2]]</f>
        <v>0</v>
      </c>
      <c r="O55" s="74"/>
      <c r="P55" s="215" t="str">
        <f t="shared" si="8"/>
        <v/>
      </c>
      <c r="Q55" s="211">
        <f>Table3[[#This Row],[Total MWO]]+Table3[[#This Row],[Mandatory Benefits]]</f>
        <v>0</v>
      </c>
      <c r="R55" s="216" t="str">
        <f t="shared" si="6"/>
        <v/>
      </c>
    </row>
    <row r="56" spans="1:18" hidden="1" outlineLevel="1" x14ac:dyDescent="0.55000000000000004">
      <c r="A56" s="142"/>
      <c r="B56" s="73"/>
      <c r="C56" s="73"/>
      <c r="D56" s="74"/>
      <c r="E56" s="74"/>
      <c r="F56" s="74"/>
      <c r="G56" s="75"/>
      <c r="H56" s="214">
        <f t="shared" si="0"/>
        <v>0</v>
      </c>
      <c r="I56" s="214">
        <f t="shared" si="1"/>
        <v>0</v>
      </c>
      <c r="J56" s="214">
        <f t="shared" si="2"/>
        <v>0</v>
      </c>
      <c r="K56" s="214">
        <f t="shared" si="3"/>
        <v>0</v>
      </c>
      <c r="L56" s="214">
        <f t="shared" si="4"/>
        <v>0</v>
      </c>
      <c r="M56" s="214">
        <f t="shared" si="7"/>
        <v>0</v>
      </c>
      <c r="N56" s="214">
        <f>Table3[[#This Row],[Total MWO Eligibility ]]+Table3[[#This Row],[Total MWO Eligibility]]+Table3[[#This Row],[Total MWO Eligibility2]]</f>
        <v>0</v>
      </c>
      <c r="O56" s="74"/>
      <c r="P56" s="215" t="str">
        <f t="shared" si="8"/>
        <v/>
      </c>
      <c r="Q56" s="211">
        <f>Table3[[#This Row],[Total MWO]]+Table3[[#This Row],[Mandatory Benefits]]</f>
        <v>0</v>
      </c>
      <c r="R56" s="216" t="str">
        <f t="shared" si="6"/>
        <v/>
      </c>
    </row>
    <row r="57" spans="1:18" hidden="1" outlineLevel="1" x14ac:dyDescent="0.55000000000000004">
      <c r="A57" s="142"/>
      <c r="B57" s="73"/>
      <c r="C57" s="73"/>
      <c r="D57" s="74"/>
      <c r="E57" s="74"/>
      <c r="F57" s="74"/>
      <c r="G57" s="75"/>
      <c r="H57" s="214">
        <f t="shared" si="0"/>
        <v>0</v>
      </c>
      <c r="I57" s="214">
        <f t="shared" si="1"/>
        <v>0</v>
      </c>
      <c r="J57" s="214">
        <f t="shared" si="2"/>
        <v>0</v>
      </c>
      <c r="K57" s="214">
        <f t="shared" si="3"/>
        <v>0</v>
      </c>
      <c r="L57" s="214">
        <f t="shared" si="4"/>
        <v>0</v>
      </c>
      <c r="M57" s="214">
        <f t="shared" si="7"/>
        <v>0</v>
      </c>
      <c r="N57" s="214">
        <f>Table3[[#This Row],[Total MWO Eligibility ]]+Table3[[#This Row],[Total MWO Eligibility]]+Table3[[#This Row],[Total MWO Eligibility2]]</f>
        <v>0</v>
      </c>
      <c r="O57" s="74"/>
      <c r="P57" s="215" t="str">
        <f t="shared" si="8"/>
        <v/>
      </c>
      <c r="Q57" s="211">
        <f>Table3[[#This Row],[Total MWO]]+Table3[[#This Row],[Mandatory Benefits]]</f>
        <v>0</v>
      </c>
      <c r="R57" s="216" t="str">
        <f t="shared" si="6"/>
        <v/>
      </c>
    </row>
    <row r="58" spans="1:18" hidden="1" outlineLevel="1" x14ac:dyDescent="0.55000000000000004">
      <c r="A58" s="142"/>
      <c r="B58" s="73"/>
      <c r="C58" s="73"/>
      <c r="D58" s="74"/>
      <c r="E58" s="74"/>
      <c r="F58" s="74"/>
      <c r="G58" s="75"/>
      <c r="H58" s="214">
        <f t="shared" si="0"/>
        <v>0</v>
      </c>
      <c r="I58" s="214">
        <f t="shared" si="1"/>
        <v>0</v>
      </c>
      <c r="J58" s="214">
        <f t="shared" si="2"/>
        <v>0</v>
      </c>
      <c r="K58" s="214">
        <f t="shared" si="3"/>
        <v>0</v>
      </c>
      <c r="L58" s="214">
        <f t="shared" si="4"/>
        <v>0</v>
      </c>
      <c r="M58" s="214">
        <f t="shared" si="7"/>
        <v>0</v>
      </c>
      <c r="N58" s="214">
        <f>Table3[[#This Row],[Total MWO Eligibility ]]+Table3[[#This Row],[Total MWO Eligibility]]+Table3[[#This Row],[Total MWO Eligibility2]]</f>
        <v>0</v>
      </c>
      <c r="O58" s="74"/>
      <c r="P58" s="215" t="str">
        <f t="shared" si="8"/>
        <v/>
      </c>
      <c r="Q58" s="211">
        <f>Table3[[#This Row],[Total MWO]]+Table3[[#This Row],[Mandatory Benefits]]</f>
        <v>0</v>
      </c>
      <c r="R58" s="216" t="str">
        <f t="shared" si="6"/>
        <v/>
      </c>
    </row>
    <row r="59" spans="1:18" hidden="1" outlineLevel="1" x14ac:dyDescent="0.55000000000000004">
      <c r="A59" s="142"/>
      <c r="B59" s="73"/>
      <c r="C59" s="73"/>
      <c r="D59" s="74"/>
      <c r="E59" s="74"/>
      <c r="F59" s="74"/>
      <c r="G59" s="75"/>
      <c r="H59" s="214">
        <f t="shared" si="0"/>
        <v>0</v>
      </c>
      <c r="I59" s="214">
        <f t="shared" si="1"/>
        <v>0</v>
      </c>
      <c r="J59" s="214">
        <f t="shared" si="2"/>
        <v>0</v>
      </c>
      <c r="K59" s="214">
        <f t="shared" si="3"/>
        <v>0</v>
      </c>
      <c r="L59" s="214">
        <f t="shared" si="4"/>
        <v>0</v>
      </c>
      <c r="M59" s="214">
        <f t="shared" si="7"/>
        <v>0</v>
      </c>
      <c r="N59" s="214">
        <f>Table3[[#This Row],[Total MWO Eligibility ]]+Table3[[#This Row],[Total MWO Eligibility]]+Table3[[#This Row],[Total MWO Eligibility2]]</f>
        <v>0</v>
      </c>
      <c r="O59" s="74"/>
      <c r="P59" s="215" t="str">
        <f t="shared" si="8"/>
        <v/>
      </c>
      <c r="Q59" s="211">
        <f>Table3[[#This Row],[Total MWO]]+Table3[[#This Row],[Mandatory Benefits]]</f>
        <v>0</v>
      </c>
      <c r="R59" s="216" t="str">
        <f t="shared" si="6"/>
        <v/>
      </c>
    </row>
    <row r="60" spans="1:18" hidden="1" outlineLevel="1" x14ac:dyDescent="0.55000000000000004">
      <c r="A60" s="142"/>
      <c r="B60" s="73"/>
      <c r="C60" s="73"/>
      <c r="D60" s="74"/>
      <c r="E60" s="74"/>
      <c r="F60" s="74"/>
      <c r="G60" s="75"/>
      <c r="H60" s="214">
        <f t="shared" si="0"/>
        <v>0</v>
      </c>
      <c r="I60" s="214">
        <f t="shared" si="1"/>
        <v>0</v>
      </c>
      <c r="J60" s="214">
        <f t="shared" si="2"/>
        <v>0</v>
      </c>
      <c r="K60" s="214">
        <f t="shared" si="3"/>
        <v>0</v>
      </c>
      <c r="L60" s="214">
        <f t="shared" si="4"/>
        <v>0</v>
      </c>
      <c r="M60" s="214">
        <f t="shared" si="7"/>
        <v>0</v>
      </c>
      <c r="N60" s="214">
        <f>Table3[[#This Row],[Total MWO Eligibility ]]+Table3[[#This Row],[Total MWO Eligibility]]+Table3[[#This Row],[Total MWO Eligibility2]]</f>
        <v>0</v>
      </c>
      <c r="O60" s="74"/>
      <c r="P60" s="215" t="str">
        <f t="shared" si="8"/>
        <v/>
      </c>
      <c r="Q60" s="211">
        <f>Table3[[#This Row],[Total MWO]]+Table3[[#This Row],[Mandatory Benefits]]</f>
        <v>0</v>
      </c>
      <c r="R60" s="216" t="str">
        <f t="shared" si="6"/>
        <v/>
      </c>
    </row>
    <row r="61" spans="1:18" hidden="1" outlineLevel="1" x14ac:dyDescent="0.55000000000000004">
      <c r="A61" s="142"/>
      <c r="B61" s="73"/>
      <c r="C61" s="73"/>
      <c r="D61" s="74"/>
      <c r="E61" s="74"/>
      <c r="F61" s="74"/>
      <c r="G61" s="75"/>
      <c r="H61" s="214">
        <f t="shared" si="0"/>
        <v>0</v>
      </c>
      <c r="I61" s="214">
        <f t="shared" si="1"/>
        <v>0</v>
      </c>
      <c r="J61" s="214">
        <f t="shared" si="2"/>
        <v>0</v>
      </c>
      <c r="K61" s="214">
        <f t="shared" si="3"/>
        <v>0</v>
      </c>
      <c r="L61" s="214">
        <f t="shared" si="4"/>
        <v>0</v>
      </c>
      <c r="M61" s="214">
        <f t="shared" si="7"/>
        <v>0</v>
      </c>
      <c r="N61" s="214">
        <f>Table3[[#This Row],[Total MWO Eligibility ]]+Table3[[#This Row],[Total MWO Eligibility]]+Table3[[#This Row],[Total MWO Eligibility2]]</f>
        <v>0</v>
      </c>
      <c r="O61" s="74"/>
      <c r="P61" s="215" t="str">
        <f t="shared" si="8"/>
        <v/>
      </c>
      <c r="Q61" s="211">
        <f>Table3[[#This Row],[Total MWO]]+Table3[[#This Row],[Mandatory Benefits]]</f>
        <v>0</v>
      </c>
      <c r="R61" s="216" t="str">
        <f t="shared" si="6"/>
        <v/>
      </c>
    </row>
    <row r="62" spans="1:18" hidden="1" outlineLevel="1" x14ac:dyDescent="0.55000000000000004">
      <c r="A62" s="142"/>
      <c r="B62" s="73"/>
      <c r="C62" s="73"/>
      <c r="D62" s="74"/>
      <c r="E62" s="74"/>
      <c r="F62" s="74"/>
      <c r="G62" s="75"/>
      <c r="H62" s="214">
        <f t="shared" si="0"/>
        <v>0</v>
      </c>
      <c r="I62" s="214">
        <f t="shared" si="1"/>
        <v>0</v>
      </c>
      <c r="J62" s="214">
        <f t="shared" si="2"/>
        <v>0</v>
      </c>
      <c r="K62" s="214">
        <f t="shared" si="3"/>
        <v>0</v>
      </c>
      <c r="L62" s="214">
        <f t="shared" si="4"/>
        <v>0</v>
      </c>
      <c r="M62" s="214">
        <f t="shared" si="7"/>
        <v>0</v>
      </c>
      <c r="N62" s="214">
        <f>Table3[[#This Row],[Total MWO Eligibility ]]+Table3[[#This Row],[Total MWO Eligibility]]+Table3[[#This Row],[Total MWO Eligibility2]]</f>
        <v>0</v>
      </c>
      <c r="O62" s="74"/>
      <c r="P62" s="215" t="str">
        <f t="shared" si="8"/>
        <v/>
      </c>
      <c r="Q62" s="211">
        <f>Table3[[#This Row],[Total MWO]]+Table3[[#This Row],[Mandatory Benefits]]</f>
        <v>0</v>
      </c>
      <c r="R62" s="216" t="str">
        <f t="shared" si="6"/>
        <v/>
      </c>
    </row>
    <row r="63" spans="1:18" hidden="1" outlineLevel="1" x14ac:dyDescent="0.55000000000000004">
      <c r="A63" s="142"/>
      <c r="B63" s="73"/>
      <c r="C63" s="73"/>
      <c r="D63" s="74"/>
      <c r="E63" s="74"/>
      <c r="F63" s="74"/>
      <c r="G63" s="75"/>
      <c r="H63" s="214">
        <f t="shared" si="0"/>
        <v>0</v>
      </c>
      <c r="I63" s="214">
        <f t="shared" si="1"/>
        <v>0</v>
      </c>
      <c r="J63" s="214">
        <f t="shared" si="2"/>
        <v>0</v>
      </c>
      <c r="K63" s="214">
        <f t="shared" si="3"/>
        <v>0</v>
      </c>
      <c r="L63" s="214">
        <f t="shared" si="4"/>
        <v>0</v>
      </c>
      <c r="M63" s="214">
        <f t="shared" si="7"/>
        <v>0</v>
      </c>
      <c r="N63" s="214">
        <f>Table3[[#This Row],[Total MWO Eligibility ]]+Table3[[#This Row],[Total MWO Eligibility]]+Table3[[#This Row],[Total MWO Eligibility2]]</f>
        <v>0</v>
      </c>
      <c r="O63" s="74"/>
      <c r="P63" s="215" t="str">
        <f t="shared" si="8"/>
        <v/>
      </c>
      <c r="Q63" s="211">
        <f>Table3[[#This Row],[Total MWO]]+Table3[[#This Row],[Mandatory Benefits]]</f>
        <v>0</v>
      </c>
      <c r="R63" s="216" t="str">
        <f t="shared" si="6"/>
        <v/>
      </c>
    </row>
    <row r="64" spans="1:18" hidden="1" outlineLevel="1" x14ac:dyDescent="0.55000000000000004">
      <c r="A64" s="142"/>
      <c r="B64" s="73"/>
      <c r="C64" s="73"/>
      <c r="D64" s="74"/>
      <c r="E64" s="74"/>
      <c r="F64" s="74"/>
      <c r="G64" s="75"/>
      <c r="H64" s="214">
        <f t="shared" si="0"/>
        <v>0</v>
      </c>
      <c r="I64" s="214">
        <f t="shared" si="1"/>
        <v>0</v>
      </c>
      <c r="J64" s="214">
        <f t="shared" si="2"/>
        <v>0</v>
      </c>
      <c r="K64" s="214">
        <f t="shared" si="3"/>
        <v>0</v>
      </c>
      <c r="L64" s="214">
        <f t="shared" si="4"/>
        <v>0</v>
      </c>
      <c r="M64" s="214">
        <f t="shared" si="7"/>
        <v>0</v>
      </c>
      <c r="N64" s="214">
        <f>Table3[[#This Row],[Total MWO Eligibility ]]+Table3[[#This Row],[Total MWO Eligibility]]+Table3[[#This Row],[Total MWO Eligibility2]]</f>
        <v>0</v>
      </c>
      <c r="O64" s="74"/>
      <c r="P64" s="215" t="str">
        <f t="shared" si="8"/>
        <v/>
      </c>
      <c r="Q64" s="211">
        <f>Table3[[#This Row],[Total MWO]]+Table3[[#This Row],[Mandatory Benefits]]</f>
        <v>0</v>
      </c>
      <c r="R64" s="216" t="str">
        <f t="shared" si="6"/>
        <v/>
      </c>
    </row>
    <row r="65" spans="1:18" hidden="1" outlineLevel="1" x14ac:dyDescent="0.55000000000000004">
      <c r="A65" s="142"/>
      <c r="B65" s="73"/>
      <c r="C65" s="73"/>
      <c r="D65" s="74"/>
      <c r="E65" s="74"/>
      <c r="F65" s="74"/>
      <c r="G65" s="75"/>
      <c r="H65" s="214">
        <f t="shared" si="0"/>
        <v>0</v>
      </c>
      <c r="I65" s="214">
        <f t="shared" si="1"/>
        <v>0</v>
      </c>
      <c r="J65" s="214">
        <f t="shared" si="2"/>
        <v>0</v>
      </c>
      <c r="K65" s="214">
        <f t="shared" si="3"/>
        <v>0</v>
      </c>
      <c r="L65" s="214">
        <f t="shared" si="4"/>
        <v>0</v>
      </c>
      <c r="M65" s="214">
        <f t="shared" si="7"/>
        <v>0</v>
      </c>
      <c r="N65" s="214">
        <f>Table3[[#This Row],[Total MWO Eligibility ]]+Table3[[#This Row],[Total MWO Eligibility]]+Table3[[#This Row],[Total MWO Eligibility2]]</f>
        <v>0</v>
      </c>
      <c r="O65" s="74"/>
      <c r="P65" s="215" t="str">
        <f t="shared" si="8"/>
        <v/>
      </c>
      <c r="Q65" s="211">
        <f>Table3[[#This Row],[Total MWO]]+Table3[[#This Row],[Mandatory Benefits]]</f>
        <v>0</v>
      </c>
      <c r="R65" s="216" t="str">
        <f t="shared" si="6"/>
        <v/>
      </c>
    </row>
    <row r="66" spans="1:18" hidden="1" outlineLevel="1" x14ac:dyDescent="0.55000000000000004">
      <c r="A66" s="142"/>
      <c r="B66" s="73"/>
      <c r="C66" s="73"/>
      <c r="D66" s="74"/>
      <c r="E66" s="74"/>
      <c r="F66" s="74"/>
      <c r="G66" s="75"/>
      <c r="H66" s="214">
        <f t="shared" si="0"/>
        <v>0</v>
      </c>
      <c r="I66" s="214">
        <f t="shared" si="1"/>
        <v>0</v>
      </c>
      <c r="J66" s="214">
        <f t="shared" si="2"/>
        <v>0</v>
      </c>
      <c r="K66" s="214">
        <f t="shared" si="3"/>
        <v>0</v>
      </c>
      <c r="L66" s="214">
        <f t="shared" si="4"/>
        <v>0</v>
      </c>
      <c r="M66" s="214">
        <f t="shared" si="7"/>
        <v>0</v>
      </c>
      <c r="N66" s="214">
        <f>Table3[[#This Row],[Total MWO Eligibility ]]+Table3[[#This Row],[Total MWO Eligibility]]+Table3[[#This Row],[Total MWO Eligibility2]]</f>
        <v>0</v>
      </c>
      <c r="O66" s="74"/>
      <c r="P66" s="215" t="str">
        <f t="shared" si="8"/>
        <v/>
      </c>
      <c r="Q66" s="211">
        <f>Table3[[#This Row],[Total MWO]]+Table3[[#This Row],[Mandatory Benefits]]</f>
        <v>0</v>
      </c>
      <c r="R66" s="216" t="str">
        <f t="shared" si="6"/>
        <v/>
      </c>
    </row>
    <row r="67" spans="1:18" hidden="1" outlineLevel="1" x14ac:dyDescent="0.55000000000000004">
      <c r="A67" s="142"/>
      <c r="B67" s="73"/>
      <c r="C67" s="73"/>
      <c r="D67" s="74"/>
      <c r="E67" s="74"/>
      <c r="F67" s="74"/>
      <c r="G67" s="75"/>
      <c r="H67" s="214">
        <f t="shared" si="0"/>
        <v>0</v>
      </c>
      <c r="I67" s="214">
        <f t="shared" si="1"/>
        <v>0</v>
      </c>
      <c r="J67" s="214">
        <f t="shared" si="2"/>
        <v>0</v>
      </c>
      <c r="K67" s="214">
        <f t="shared" si="3"/>
        <v>0</v>
      </c>
      <c r="L67" s="214">
        <f t="shared" si="4"/>
        <v>0</v>
      </c>
      <c r="M67" s="214">
        <f t="shared" si="7"/>
        <v>0</v>
      </c>
      <c r="N67" s="214">
        <f>Table3[[#This Row],[Total MWO Eligibility ]]+Table3[[#This Row],[Total MWO Eligibility]]+Table3[[#This Row],[Total MWO Eligibility2]]</f>
        <v>0</v>
      </c>
      <c r="O67" s="74"/>
      <c r="P67" s="215" t="str">
        <f t="shared" si="8"/>
        <v/>
      </c>
      <c r="Q67" s="211">
        <f>Table3[[#This Row],[Total MWO]]+Table3[[#This Row],[Mandatory Benefits]]</f>
        <v>0</v>
      </c>
      <c r="R67" s="216" t="str">
        <f t="shared" si="6"/>
        <v/>
      </c>
    </row>
    <row r="68" spans="1:18" hidden="1" outlineLevel="1" x14ac:dyDescent="0.55000000000000004">
      <c r="A68" s="142"/>
      <c r="B68" s="73"/>
      <c r="C68" s="73"/>
      <c r="D68" s="74"/>
      <c r="E68" s="74"/>
      <c r="F68" s="74"/>
      <c r="G68" s="75"/>
      <c r="H68" s="214">
        <f t="shared" si="0"/>
        <v>0</v>
      </c>
      <c r="I68" s="214">
        <f t="shared" si="1"/>
        <v>0</v>
      </c>
      <c r="J68" s="214">
        <f t="shared" si="2"/>
        <v>0</v>
      </c>
      <c r="K68" s="214">
        <f t="shared" si="3"/>
        <v>0</v>
      </c>
      <c r="L68" s="214">
        <f t="shared" si="4"/>
        <v>0</v>
      </c>
      <c r="M68" s="214">
        <f t="shared" si="7"/>
        <v>0</v>
      </c>
      <c r="N68" s="214">
        <f>Table3[[#This Row],[Total MWO Eligibility ]]+Table3[[#This Row],[Total MWO Eligibility]]+Table3[[#This Row],[Total MWO Eligibility2]]</f>
        <v>0</v>
      </c>
      <c r="O68" s="74"/>
      <c r="P68" s="215" t="str">
        <f t="shared" si="8"/>
        <v/>
      </c>
      <c r="Q68" s="211">
        <f>Table3[[#This Row],[Total MWO]]+Table3[[#This Row],[Mandatory Benefits]]</f>
        <v>0</v>
      </c>
      <c r="R68" s="216" t="str">
        <f t="shared" si="6"/>
        <v/>
      </c>
    </row>
    <row r="69" spans="1:18" hidden="1" outlineLevel="1" x14ac:dyDescent="0.55000000000000004">
      <c r="A69" s="142"/>
      <c r="B69" s="73"/>
      <c r="C69" s="73"/>
      <c r="D69" s="74"/>
      <c r="E69" s="74"/>
      <c r="F69" s="74"/>
      <c r="G69" s="75"/>
      <c r="H69" s="214">
        <f t="shared" si="0"/>
        <v>0</v>
      </c>
      <c r="I69" s="214">
        <f t="shared" si="1"/>
        <v>0</v>
      </c>
      <c r="J69" s="214">
        <f t="shared" si="2"/>
        <v>0</v>
      </c>
      <c r="K69" s="214">
        <f t="shared" si="3"/>
        <v>0</v>
      </c>
      <c r="L69" s="214">
        <f t="shared" si="4"/>
        <v>0</v>
      </c>
      <c r="M69" s="214">
        <f t="shared" si="7"/>
        <v>0</v>
      </c>
      <c r="N69" s="214">
        <f>Table3[[#This Row],[Total MWO Eligibility ]]+Table3[[#This Row],[Total MWO Eligibility]]+Table3[[#This Row],[Total MWO Eligibility2]]</f>
        <v>0</v>
      </c>
      <c r="O69" s="74"/>
      <c r="P69" s="215" t="str">
        <f t="shared" si="8"/>
        <v/>
      </c>
      <c r="Q69" s="211">
        <f>Table3[[#This Row],[Total MWO]]+Table3[[#This Row],[Mandatory Benefits]]</f>
        <v>0</v>
      </c>
      <c r="R69" s="216" t="str">
        <f t="shared" si="6"/>
        <v/>
      </c>
    </row>
    <row r="70" spans="1:18" hidden="1" outlineLevel="1" x14ac:dyDescent="0.55000000000000004">
      <c r="A70" s="142"/>
      <c r="B70" s="73"/>
      <c r="C70" s="73"/>
      <c r="D70" s="74"/>
      <c r="E70" s="74"/>
      <c r="F70" s="74"/>
      <c r="G70" s="75"/>
      <c r="H70" s="214">
        <f t="shared" si="0"/>
        <v>0</v>
      </c>
      <c r="I70" s="214">
        <f t="shared" si="1"/>
        <v>0</v>
      </c>
      <c r="J70" s="214">
        <f t="shared" si="2"/>
        <v>0</v>
      </c>
      <c r="K70" s="214">
        <f t="shared" si="3"/>
        <v>0</v>
      </c>
      <c r="L70" s="214">
        <f t="shared" si="4"/>
        <v>0</v>
      </c>
      <c r="M70" s="214">
        <f t="shared" si="7"/>
        <v>0</v>
      </c>
      <c r="N70" s="214">
        <f>Table3[[#This Row],[Total MWO Eligibility ]]+Table3[[#This Row],[Total MWO Eligibility]]+Table3[[#This Row],[Total MWO Eligibility2]]</f>
        <v>0</v>
      </c>
      <c r="O70" s="74"/>
      <c r="P70" s="215" t="str">
        <f t="shared" si="8"/>
        <v/>
      </c>
      <c r="Q70" s="211">
        <f>Table3[[#This Row],[Total MWO]]+Table3[[#This Row],[Mandatory Benefits]]</f>
        <v>0</v>
      </c>
      <c r="R70" s="216" t="str">
        <f t="shared" si="6"/>
        <v/>
      </c>
    </row>
    <row r="71" spans="1:18" hidden="1" outlineLevel="1" x14ac:dyDescent="0.55000000000000004">
      <c r="A71" s="142"/>
      <c r="B71" s="73"/>
      <c r="C71" s="73"/>
      <c r="D71" s="74"/>
      <c r="E71" s="74"/>
      <c r="F71" s="74"/>
      <c r="G71" s="75"/>
      <c r="H71" s="214">
        <f t="shared" si="0"/>
        <v>0</v>
      </c>
      <c r="I71" s="214">
        <f t="shared" si="1"/>
        <v>0</v>
      </c>
      <c r="J71" s="214">
        <f t="shared" si="2"/>
        <v>0</v>
      </c>
      <c r="K71" s="214">
        <f t="shared" si="3"/>
        <v>0</v>
      </c>
      <c r="L71" s="214">
        <f t="shared" si="4"/>
        <v>0</v>
      </c>
      <c r="M71" s="214">
        <f t="shared" si="7"/>
        <v>0</v>
      </c>
      <c r="N71" s="214">
        <f>Table3[[#This Row],[Total MWO Eligibility ]]+Table3[[#This Row],[Total MWO Eligibility]]+Table3[[#This Row],[Total MWO Eligibility2]]</f>
        <v>0</v>
      </c>
      <c r="O71" s="74"/>
      <c r="P71" s="215" t="str">
        <f t="shared" si="8"/>
        <v/>
      </c>
      <c r="Q71" s="211">
        <f>Table3[[#This Row],[Total MWO]]+Table3[[#This Row],[Mandatory Benefits]]</f>
        <v>0</v>
      </c>
      <c r="R71" s="216" t="str">
        <f t="shared" si="6"/>
        <v/>
      </c>
    </row>
    <row r="72" spans="1:18" hidden="1" outlineLevel="1" x14ac:dyDescent="0.55000000000000004">
      <c r="A72" s="142"/>
      <c r="B72" s="73"/>
      <c r="C72" s="73"/>
      <c r="D72" s="74"/>
      <c r="E72" s="74"/>
      <c r="F72" s="74"/>
      <c r="G72" s="75"/>
      <c r="H72" s="214">
        <f t="shared" si="0"/>
        <v>0</v>
      </c>
      <c r="I72" s="214">
        <f t="shared" si="1"/>
        <v>0</v>
      </c>
      <c r="J72" s="214">
        <f t="shared" si="2"/>
        <v>0</v>
      </c>
      <c r="K72" s="214">
        <f t="shared" si="3"/>
        <v>0</v>
      </c>
      <c r="L72" s="214">
        <f t="shared" si="4"/>
        <v>0</v>
      </c>
      <c r="M72" s="214">
        <f t="shared" si="7"/>
        <v>0</v>
      </c>
      <c r="N72" s="214">
        <f>Table3[[#This Row],[Total MWO Eligibility ]]+Table3[[#This Row],[Total MWO Eligibility]]+Table3[[#This Row],[Total MWO Eligibility2]]</f>
        <v>0</v>
      </c>
      <c r="O72" s="74"/>
      <c r="P72" s="215" t="str">
        <f t="shared" si="8"/>
        <v/>
      </c>
      <c r="Q72" s="211">
        <f>Table3[[#This Row],[Total MWO]]+Table3[[#This Row],[Mandatory Benefits]]</f>
        <v>0</v>
      </c>
      <c r="R72" s="216" t="str">
        <f t="shared" si="6"/>
        <v/>
      </c>
    </row>
    <row r="73" spans="1:18" hidden="1" outlineLevel="1" x14ac:dyDescent="0.55000000000000004">
      <c r="A73" s="142"/>
      <c r="B73" s="73"/>
      <c r="C73" s="73"/>
      <c r="D73" s="74"/>
      <c r="E73" s="74"/>
      <c r="F73" s="74"/>
      <c r="G73" s="75"/>
      <c r="H73" s="214">
        <f t="shared" si="0"/>
        <v>0</v>
      </c>
      <c r="I73" s="214">
        <f t="shared" si="1"/>
        <v>0</v>
      </c>
      <c r="J73" s="214">
        <f t="shared" si="2"/>
        <v>0</v>
      </c>
      <c r="K73" s="214">
        <f t="shared" si="3"/>
        <v>0</v>
      </c>
      <c r="L73" s="214">
        <f t="shared" si="4"/>
        <v>0</v>
      </c>
      <c r="M73" s="214">
        <f t="shared" si="7"/>
        <v>0</v>
      </c>
      <c r="N73" s="214">
        <f>Table3[[#This Row],[Total MWO Eligibility ]]+Table3[[#This Row],[Total MWO Eligibility]]+Table3[[#This Row],[Total MWO Eligibility2]]</f>
        <v>0</v>
      </c>
      <c r="O73" s="74"/>
      <c r="P73" s="215" t="str">
        <f t="shared" si="8"/>
        <v/>
      </c>
      <c r="Q73" s="211">
        <f>Table3[[#This Row],[Total MWO]]+Table3[[#This Row],[Mandatory Benefits]]</f>
        <v>0</v>
      </c>
      <c r="R73" s="216" t="str">
        <f t="shared" si="6"/>
        <v/>
      </c>
    </row>
    <row r="74" spans="1:18" hidden="1" outlineLevel="1" x14ac:dyDescent="0.55000000000000004">
      <c r="A74" s="142"/>
      <c r="B74" s="73"/>
      <c r="C74" s="73"/>
      <c r="D74" s="74"/>
      <c r="E74" s="74"/>
      <c r="F74" s="74"/>
      <c r="G74" s="75"/>
      <c r="H74" s="214">
        <f t="shared" si="0"/>
        <v>0</v>
      </c>
      <c r="I74" s="214">
        <f t="shared" si="1"/>
        <v>0</v>
      </c>
      <c r="J74" s="214">
        <f t="shared" si="2"/>
        <v>0</v>
      </c>
      <c r="K74" s="214">
        <f t="shared" si="3"/>
        <v>0</v>
      </c>
      <c r="L74" s="214">
        <f t="shared" si="4"/>
        <v>0</v>
      </c>
      <c r="M74" s="214">
        <f t="shared" si="7"/>
        <v>0</v>
      </c>
      <c r="N74" s="214">
        <f>Table3[[#This Row],[Total MWO Eligibility ]]+Table3[[#This Row],[Total MWO Eligibility]]+Table3[[#This Row],[Total MWO Eligibility2]]</f>
        <v>0</v>
      </c>
      <c r="O74" s="74"/>
      <c r="P74" s="215" t="str">
        <f t="shared" si="8"/>
        <v/>
      </c>
      <c r="Q74" s="211">
        <f>Table3[[#This Row],[Total MWO]]+Table3[[#This Row],[Mandatory Benefits]]</f>
        <v>0</v>
      </c>
      <c r="R74" s="216" t="str">
        <f t="shared" si="6"/>
        <v/>
      </c>
    </row>
    <row r="75" spans="1:18" hidden="1" outlineLevel="1" x14ac:dyDescent="0.55000000000000004">
      <c r="A75" s="142"/>
      <c r="B75" s="73"/>
      <c r="C75" s="73"/>
      <c r="D75" s="74"/>
      <c r="E75" s="74"/>
      <c r="F75" s="74"/>
      <c r="G75" s="75"/>
      <c r="H75" s="214">
        <f t="shared" si="0"/>
        <v>0</v>
      </c>
      <c r="I75" s="214">
        <f t="shared" si="1"/>
        <v>0</v>
      </c>
      <c r="J75" s="214">
        <f t="shared" si="2"/>
        <v>0</v>
      </c>
      <c r="K75" s="214">
        <f t="shared" si="3"/>
        <v>0</v>
      </c>
      <c r="L75" s="214">
        <f t="shared" si="4"/>
        <v>0</v>
      </c>
      <c r="M75" s="214">
        <f t="shared" si="7"/>
        <v>0</v>
      </c>
      <c r="N75" s="214">
        <f>Table3[[#This Row],[Total MWO Eligibility ]]+Table3[[#This Row],[Total MWO Eligibility]]+Table3[[#This Row],[Total MWO Eligibility2]]</f>
        <v>0</v>
      </c>
      <c r="O75" s="74"/>
      <c r="P75" s="215" t="str">
        <f t="shared" si="8"/>
        <v/>
      </c>
      <c r="Q75" s="211">
        <f>Table3[[#This Row],[Total MWO]]+Table3[[#This Row],[Mandatory Benefits]]</f>
        <v>0</v>
      </c>
      <c r="R75" s="216" t="str">
        <f t="shared" si="6"/>
        <v/>
      </c>
    </row>
    <row r="76" spans="1:18" hidden="1" outlineLevel="1" x14ac:dyDescent="0.55000000000000004">
      <c r="A76" s="142"/>
      <c r="B76" s="73"/>
      <c r="C76" s="73"/>
      <c r="D76" s="74"/>
      <c r="E76" s="74"/>
      <c r="F76" s="74"/>
      <c r="G76" s="75"/>
      <c r="H76" s="214">
        <f t="shared" si="0"/>
        <v>0</v>
      </c>
      <c r="I76" s="214">
        <f t="shared" si="1"/>
        <v>0</v>
      </c>
      <c r="J76" s="214">
        <f t="shared" si="2"/>
        <v>0</v>
      </c>
      <c r="K76" s="214">
        <f t="shared" si="3"/>
        <v>0</v>
      </c>
      <c r="L76" s="214">
        <f t="shared" si="4"/>
        <v>0</v>
      </c>
      <c r="M76" s="214">
        <f t="shared" si="7"/>
        <v>0</v>
      </c>
      <c r="N76" s="214">
        <f>Table3[[#This Row],[Total MWO Eligibility ]]+Table3[[#This Row],[Total MWO Eligibility]]+Table3[[#This Row],[Total MWO Eligibility2]]</f>
        <v>0</v>
      </c>
      <c r="O76" s="74"/>
      <c r="P76" s="215" t="str">
        <f t="shared" si="8"/>
        <v/>
      </c>
      <c r="Q76" s="211">
        <f>Table3[[#This Row],[Total MWO]]+Table3[[#This Row],[Mandatory Benefits]]</f>
        <v>0</v>
      </c>
      <c r="R76" s="216" t="str">
        <f t="shared" si="6"/>
        <v/>
      </c>
    </row>
    <row r="77" spans="1:18" hidden="1" outlineLevel="1" x14ac:dyDescent="0.55000000000000004">
      <c r="A77" s="142"/>
      <c r="B77" s="73"/>
      <c r="C77" s="73"/>
      <c r="D77" s="74"/>
      <c r="E77" s="74"/>
      <c r="F77" s="74"/>
      <c r="G77" s="75"/>
      <c r="H77" s="214">
        <f t="shared" si="0"/>
        <v>0</v>
      </c>
      <c r="I77" s="214">
        <f t="shared" si="1"/>
        <v>0</v>
      </c>
      <c r="J77" s="214">
        <f t="shared" si="2"/>
        <v>0</v>
      </c>
      <c r="K77" s="214">
        <f t="shared" si="3"/>
        <v>0</v>
      </c>
      <c r="L77" s="214">
        <f t="shared" si="4"/>
        <v>0</v>
      </c>
      <c r="M77" s="214">
        <f t="shared" si="7"/>
        <v>0</v>
      </c>
      <c r="N77" s="214">
        <f>Table3[[#This Row],[Total MWO Eligibility ]]+Table3[[#This Row],[Total MWO Eligibility]]+Table3[[#This Row],[Total MWO Eligibility2]]</f>
        <v>0</v>
      </c>
      <c r="O77" s="74"/>
      <c r="P77" s="215" t="str">
        <f t="shared" si="8"/>
        <v/>
      </c>
      <c r="Q77" s="211">
        <f>Table3[[#This Row],[Total MWO]]+Table3[[#This Row],[Mandatory Benefits]]</f>
        <v>0</v>
      </c>
      <c r="R77" s="216" t="str">
        <f t="shared" si="6"/>
        <v/>
      </c>
    </row>
    <row r="78" spans="1:18" hidden="1" outlineLevel="1" x14ac:dyDescent="0.55000000000000004">
      <c r="A78" s="142"/>
      <c r="B78" s="73"/>
      <c r="C78" s="73"/>
      <c r="D78" s="74"/>
      <c r="E78" s="74"/>
      <c r="F78" s="74"/>
      <c r="G78" s="75"/>
      <c r="H78" s="214">
        <f t="shared" si="0"/>
        <v>0</v>
      </c>
      <c r="I78" s="214">
        <f t="shared" si="1"/>
        <v>0</v>
      </c>
      <c r="J78" s="214">
        <f t="shared" si="2"/>
        <v>0</v>
      </c>
      <c r="K78" s="214">
        <f t="shared" si="3"/>
        <v>0</v>
      </c>
      <c r="L78" s="214">
        <f t="shared" si="4"/>
        <v>0</v>
      </c>
      <c r="M78" s="214">
        <f t="shared" ref="M78:M101" si="9">G78*J78</f>
        <v>0</v>
      </c>
      <c r="N78" s="214">
        <f>Table3[[#This Row],[Total MWO Eligibility ]]+Table3[[#This Row],[Total MWO Eligibility]]+Table3[[#This Row],[Total MWO Eligibility2]]</f>
        <v>0</v>
      </c>
      <c r="O78" s="74"/>
      <c r="P78" s="215" t="str">
        <f t="shared" si="8"/>
        <v/>
      </c>
      <c r="Q78" s="211">
        <f>Table3[[#This Row],[Total MWO]]+Table3[[#This Row],[Mandatory Benefits]]</f>
        <v>0</v>
      </c>
      <c r="R78" s="216" t="str">
        <f t="shared" si="6"/>
        <v/>
      </c>
    </row>
    <row r="79" spans="1:18" hidden="1" outlineLevel="1" x14ac:dyDescent="0.55000000000000004">
      <c r="A79" s="142"/>
      <c r="B79" s="73"/>
      <c r="C79" s="73"/>
      <c r="D79" s="74"/>
      <c r="E79" s="74"/>
      <c r="F79" s="74"/>
      <c r="G79" s="75"/>
      <c r="H79" s="214">
        <f t="shared" si="0"/>
        <v>0</v>
      </c>
      <c r="I79" s="214">
        <f t="shared" si="1"/>
        <v>0</v>
      </c>
      <c r="J79" s="214">
        <f t="shared" si="2"/>
        <v>0</v>
      </c>
      <c r="K79" s="214">
        <f t="shared" si="3"/>
        <v>0</v>
      </c>
      <c r="L79" s="214">
        <f t="shared" si="4"/>
        <v>0</v>
      </c>
      <c r="M79" s="214">
        <f t="shared" si="9"/>
        <v>0</v>
      </c>
      <c r="N79" s="214">
        <f>Table3[[#This Row],[Total MWO Eligibility ]]+Table3[[#This Row],[Total MWO Eligibility]]+Table3[[#This Row],[Total MWO Eligibility2]]</f>
        <v>0</v>
      </c>
      <c r="O79" s="74"/>
      <c r="P79" s="215" t="str">
        <f t="shared" si="8"/>
        <v/>
      </c>
      <c r="Q79" s="211">
        <f>Table3[[#This Row],[Total MWO]]+Table3[[#This Row],[Mandatory Benefits]]</f>
        <v>0</v>
      </c>
      <c r="R79" s="216" t="str">
        <f t="shared" si="6"/>
        <v/>
      </c>
    </row>
    <row r="80" spans="1:18" hidden="1" outlineLevel="1" x14ac:dyDescent="0.55000000000000004">
      <c r="A80" s="142"/>
      <c r="B80" s="73"/>
      <c r="C80" s="73"/>
      <c r="D80" s="74"/>
      <c r="E80" s="74"/>
      <c r="F80" s="74"/>
      <c r="G80" s="75"/>
      <c r="H80" s="214">
        <f t="shared" si="0"/>
        <v>0</v>
      </c>
      <c r="I80" s="214">
        <f t="shared" si="1"/>
        <v>0</v>
      </c>
      <c r="J80" s="214">
        <f t="shared" si="2"/>
        <v>0</v>
      </c>
      <c r="K80" s="214">
        <f t="shared" si="3"/>
        <v>0</v>
      </c>
      <c r="L80" s="214">
        <f t="shared" si="4"/>
        <v>0</v>
      </c>
      <c r="M80" s="214">
        <f t="shared" si="9"/>
        <v>0</v>
      </c>
      <c r="N80" s="214">
        <f>Table3[[#This Row],[Total MWO Eligibility ]]+Table3[[#This Row],[Total MWO Eligibility]]+Table3[[#This Row],[Total MWO Eligibility2]]</f>
        <v>0</v>
      </c>
      <c r="O80" s="74"/>
      <c r="P80" s="215" t="str">
        <f t="shared" si="8"/>
        <v/>
      </c>
      <c r="Q80" s="211">
        <f>Table3[[#This Row],[Total MWO]]+Table3[[#This Row],[Mandatory Benefits]]</f>
        <v>0</v>
      </c>
      <c r="R80" s="216" t="str">
        <f t="shared" si="6"/>
        <v/>
      </c>
    </row>
    <row r="81" spans="1:18" hidden="1" outlineLevel="1" x14ac:dyDescent="0.55000000000000004">
      <c r="A81" s="142"/>
      <c r="B81" s="73"/>
      <c r="C81" s="73"/>
      <c r="D81" s="74"/>
      <c r="E81" s="74"/>
      <c r="F81" s="74"/>
      <c r="G81" s="75"/>
      <c r="H81" s="214">
        <f t="shared" si="0"/>
        <v>0</v>
      </c>
      <c r="I81" s="214">
        <f t="shared" si="1"/>
        <v>0</v>
      </c>
      <c r="J81" s="214">
        <f t="shared" si="2"/>
        <v>0</v>
      </c>
      <c r="K81" s="214">
        <f t="shared" si="3"/>
        <v>0</v>
      </c>
      <c r="L81" s="214">
        <f t="shared" si="4"/>
        <v>0</v>
      </c>
      <c r="M81" s="214">
        <f t="shared" si="9"/>
        <v>0</v>
      </c>
      <c r="N81" s="214">
        <f>Table3[[#This Row],[Total MWO Eligibility ]]+Table3[[#This Row],[Total MWO Eligibility]]+Table3[[#This Row],[Total MWO Eligibility2]]</f>
        <v>0</v>
      </c>
      <c r="O81" s="74"/>
      <c r="P81" s="215" t="str">
        <f t="shared" si="8"/>
        <v/>
      </c>
      <c r="Q81" s="211">
        <f>Table3[[#This Row],[Total MWO]]+Table3[[#This Row],[Mandatory Benefits]]</f>
        <v>0</v>
      </c>
      <c r="R81" s="216" t="str">
        <f t="shared" si="6"/>
        <v/>
      </c>
    </row>
    <row r="82" spans="1:18" hidden="1" outlineLevel="1" x14ac:dyDescent="0.55000000000000004">
      <c r="A82" s="72"/>
      <c r="B82" s="73"/>
      <c r="C82" s="73"/>
      <c r="D82" s="74"/>
      <c r="E82" s="74"/>
      <c r="F82" s="190"/>
      <c r="G82" s="75"/>
      <c r="H82" s="214">
        <f t="shared" si="0"/>
        <v>0</v>
      </c>
      <c r="I82" s="214">
        <f t="shared" si="1"/>
        <v>0</v>
      </c>
      <c r="J82" s="214">
        <f t="shared" si="2"/>
        <v>0</v>
      </c>
      <c r="K82" s="214">
        <f t="shared" si="3"/>
        <v>0</v>
      </c>
      <c r="L82" s="214">
        <f t="shared" si="4"/>
        <v>0</v>
      </c>
      <c r="M82" s="214">
        <f t="shared" si="9"/>
        <v>0</v>
      </c>
      <c r="N82" s="214">
        <f>Table3[[#This Row],[Total MWO Eligibility ]]+Table3[[#This Row],[Total MWO Eligibility]]+Table3[[#This Row],[Total MWO Eligibility2]]</f>
        <v>0</v>
      </c>
      <c r="O82" s="74"/>
      <c r="P82" s="210" t="str">
        <f t="shared" si="5"/>
        <v/>
      </c>
      <c r="Q82" s="211">
        <f>Table3[[#This Row],[Total MWO]]+Table3[[#This Row],[Mandatory Benefits]]</f>
        <v>0</v>
      </c>
      <c r="R82" s="191" t="str">
        <f t="shared" si="6"/>
        <v/>
      </c>
    </row>
    <row r="83" spans="1:18" hidden="1" outlineLevel="1" x14ac:dyDescent="0.55000000000000004">
      <c r="A83" s="72"/>
      <c r="B83" s="73"/>
      <c r="C83" s="73"/>
      <c r="D83" s="74"/>
      <c r="E83" s="74"/>
      <c r="F83" s="190"/>
      <c r="G83" s="75"/>
      <c r="H83" s="214">
        <f t="shared" si="0"/>
        <v>0</v>
      </c>
      <c r="I83" s="214">
        <f t="shared" si="1"/>
        <v>0</v>
      </c>
      <c r="J83" s="214">
        <f t="shared" si="2"/>
        <v>0</v>
      </c>
      <c r="K83" s="214">
        <f t="shared" si="3"/>
        <v>0</v>
      </c>
      <c r="L83" s="214">
        <f t="shared" si="4"/>
        <v>0</v>
      </c>
      <c r="M83" s="214">
        <f t="shared" si="9"/>
        <v>0</v>
      </c>
      <c r="N83" s="214">
        <f>Table3[[#This Row],[Total MWO Eligibility ]]+Table3[[#This Row],[Total MWO Eligibility]]+Table3[[#This Row],[Total MWO Eligibility2]]</f>
        <v>0</v>
      </c>
      <c r="O83" s="74"/>
      <c r="P83" s="210" t="str">
        <f t="shared" si="5"/>
        <v/>
      </c>
      <c r="Q83" s="211">
        <f>Table3[[#This Row],[Total MWO]]+Table3[[#This Row],[Mandatory Benefits]]</f>
        <v>0</v>
      </c>
      <c r="R83" s="191" t="str">
        <f t="shared" si="6"/>
        <v/>
      </c>
    </row>
    <row r="84" spans="1:18" hidden="1" outlineLevel="1" x14ac:dyDescent="0.55000000000000004">
      <c r="A84" s="142"/>
      <c r="B84" s="73"/>
      <c r="C84" s="73"/>
      <c r="D84" s="74"/>
      <c r="E84" s="74"/>
      <c r="F84" s="74"/>
      <c r="G84" s="75"/>
      <c r="H84" s="214">
        <f t="shared" si="0"/>
        <v>0</v>
      </c>
      <c r="I84" s="214">
        <f t="shared" si="1"/>
        <v>0</v>
      </c>
      <c r="J84" s="214">
        <f t="shared" si="2"/>
        <v>0</v>
      </c>
      <c r="K84" s="214">
        <f t="shared" si="3"/>
        <v>0</v>
      </c>
      <c r="L84" s="214">
        <f t="shared" si="4"/>
        <v>0</v>
      </c>
      <c r="M84" s="214">
        <f t="shared" si="9"/>
        <v>0</v>
      </c>
      <c r="N84" s="214">
        <f>Table3[[#This Row],[Total MWO Eligibility ]]+Table3[[#This Row],[Total MWO Eligibility]]+Table3[[#This Row],[Total MWO Eligibility2]]</f>
        <v>0</v>
      </c>
      <c r="O84" s="74"/>
      <c r="P84" s="215" t="str">
        <f t="shared" ref="P84:P93" si="10">IFERROR((O84/(K84+L84)),"")</f>
        <v/>
      </c>
      <c r="Q84" s="211">
        <f>Table3[[#This Row],[Total MWO]]+Table3[[#This Row],[Mandatory Benefits]]</f>
        <v>0</v>
      </c>
      <c r="R84" s="216" t="str">
        <f t="shared" si="6"/>
        <v/>
      </c>
    </row>
    <row r="85" spans="1:18" hidden="1" outlineLevel="1" x14ac:dyDescent="0.55000000000000004">
      <c r="A85" s="142"/>
      <c r="B85" s="73"/>
      <c r="C85" s="73"/>
      <c r="D85" s="74"/>
      <c r="E85" s="74"/>
      <c r="F85" s="74"/>
      <c r="G85" s="75"/>
      <c r="H85" s="214">
        <f t="shared" si="0"/>
        <v>0</v>
      </c>
      <c r="I85" s="214">
        <f t="shared" si="1"/>
        <v>0</v>
      </c>
      <c r="J85" s="214">
        <f t="shared" si="2"/>
        <v>0</v>
      </c>
      <c r="K85" s="214">
        <f t="shared" si="3"/>
        <v>0</v>
      </c>
      <c r="L85" s="214">
        <f t="shared" si="4"/>
        <v>0</v>
      </c>
      <c r="M85" s="214">
        <f t="shared" si="9"/>
        <v>0</v>
      </c>
      <c r="N85" s="214">
        <f>Table3[[#This Row],[Total MWO Eligibility ]]+Table3[[#This Row],[Total MWO Eligibility]]+Table3[[#This Row],[Total MWO Eligibility2]]</f>
        <v>0</v>
      </c>
      <c r="O85" s="74"/>
      <c r="P85" s="215" t="str">
        <f t="shared" si="10"/>
        <v/>
      </c>
      <c r="Q85" s="211">
        <f>Table3[[#This Row],[Total MWO]]+Table3[[#This Row],[Mandatory Benefits]]</f>
        <v>0</v>
      </c>
      <c r="R85" s="216" t="str">
        <f t="shared" si="6"/>
        <v/>
      </c>
    </row>
    <row r="86" spans="1:18" hidden="1" outlineLevel="1" x14ac:dyDescent="0.55000000000000004">
      <c r="A86" s="142"/>
      <c r="B86" s="73"/>
      <c r="C86" s="73"/>
      <c r="D86" s="74"/>
      <c r="E86" s="74"/>
      <c r="F86" s="74"/>
      <c r="G86" s="75"/>
      <c r="H86" s="214">
        <f t="shared" si="0"/>
        <v>0</v>
      </c>
      <c r="I86" s="214">
        <f t="shared" si="1"/>
        <v>0</v>
      </c>
      <c r="J86" s="214">
        <f t="shared" si="2"/>
        <v>0</v>
      </c>
      <c r="K86" s="214">
        <f t="shared" si="3"/>
        <v>0</v>
      </c>
      <c r="L86" s="214">
        <f t="shared" si="4"/>
        <v>0</v>
      </c>
      <c r="M86" s="214">
        <f t="shared" si="9"/>
        <v>0</v>
      </c>
      <c r="N86" s="214">
        <f>Table3[[#This Row],[Total MWO Eligibility ]]+Table3[[#This Row],[Total MWO Eligibility]]+Table3[[#This Row],[Total MWO Eligibility2]]</f>
        <v>0</v>
      </c>
      <c r="O86" s="74"/>
      <c r="P86" s="215" t="str">
        <f t="shared" si="10"/>
        <v/>
      </c>
      <c r="Q86" s="211">
        <f>Table3[[#This Row],[Total MWO]]+Table3[[#This Row],[Mandatory Benefits]]</f>
        <v>0</v>
      </c>
      <c r="R86" s="216" t="str">
        <f t="shared" si="6"/>
        <v/>
      </c>
    </row>
    <row r="87" spans="1:18" hidden="1" outlineLevel="1" x14ac:dyDescent="0.55000000000000004">
      <c r="A87" s="142"/>
      <c r="B87" s="73"/>
      <c r="C87" s="73"/>
      <c r="D87" s="74"/>
      <c r="E87" s="74"/>
      <c r="F87" s="74"/>
      <c r="G87" s="75"/>
      <c r="H87" s="214">
        <f t="shared" si="0"/>
        <v>0</v>
      </c>
      <c r="I87" s="214">
        <f t="shared" si="1"/>
        <v>0</v>
      </c>
      <c r="J87" s="214">
        <f t="shared" si="2"/>
        <v>0</v>
      </c>
      <c r="K87" s="214">
        <f t="shared" si="3"/>
        <v>0</v>
      </c>
      <c r="L87" s="214">
        <f t="shared" si="4"/>
        <v>0</v>
      </c>
      <c r="M87" s="214">
        <f t="shared" si="9"/>
        <v>0</v>
      </c>
      <c r="N87" s="214">
        <f>Table3[[#This Row],[Total MWO Eligibility ]]+Table3[[#This Row],[Total MWO Eligibility]]+Table3[[#This Row],[Total MWO Eligibility2]]</f>
        <v>0</v>
      </c>
      <c r="O87" s="74"/>
      <c r="P87" s="215" t="str">
        <f t="shared" si="10"/>
        <v/>
      </c>
      <c r="Q87" s="211">
        <f>Table3[[#This Row],[Total MWO]]+Table3[[#This Row],[Mandatory Benefits]]</f>
        <v>0</v>
      </c>
      <c r="R87" s="216" t="str">
        <f t="shared" si="6"/>
        <v/>
      </c>
    </row>
    <row r="88" spans="1:18" hidden="1" outlineLevel="1" x14ac:dyDescent="0.55000000000000004">
      <c r="A88" s="142"/>
      <c r="B88" s="73"/>
      <c r="C88" s="73"/>
      <c r="D88" s="74"/>
      <c r="E88" s="74"/>
      <c r="F88" s="74"/>
      <c r="G88" s="75"/>
      <c r="H88" s="214">
        <f t="shared" si="0"/>
        <v>0</v>
      </c>
      <c r="I88" s="214">
        <f t="shared" si="1"/>
        <v>0</v>
      </c>
      <c r="J88" s="214">
        <f t="shared" si="2"/>
        <v>0</v>
      </c>
      <c r="K88" s="214">
        <f t="shared" si="3"/>
        <v>0</v>
      </c>
      <c r="L88" s="214">
        <f t="shared" si="4"/>
        <v>0</v>
      </c>
      <c r="M88" s="214">
        <f t="shared" si="9"/>
        <v>0</v>
      </c>
      <c r="N88" s="214">
        <f>Table3[[#This Row],[Total MWO Eligibility ]]+Table3[[#This Row],[Total MWO Eligibility]]+Table3[[#This Row],[Total MWO Eligibility2]]</f>
        <v>0</v>
      </c>
      <c r="O88" s="74"/>
      <c r="P88" s="215" t="str">
        <f t="shared" si="10"/>
        <v/>
      </c>
      <c r="Q88" s="211">
        <f>Table3[[#This Row],[Total MWO]]+Table3[[#This Row],[Mandatory Benefits]]</f>
        <v>0</v>
      </c>
      <c r="R88" s="216" t="str">
        <f t="shared" si="6"/>
        <v/>
      </c>
    </row>
    <row r="89" spans="1:18" hidden="1" outlineLevel="1" x14ac:dyDescent="0.55000000000000004">
      <c r="A89" s="142"/>
      <c r="B89" s="73"/>
      <c r="C89" s="73"/>
      <c r="D89" s="74"/>
      <c r="E89" s="74"/>
      <c r="F89" s="74"/>
      <c r="G89" s="75"/>
      <c r="H89" s="214">
        <f t="shared" si="0"/>
        <v>0</v>
      </c>
      <c r="I89" s="214">
        <f t="shared" si="1"/>
        <v>0</v>
      </c>
      <c r="J89" s="214">
        <f t="shared" si="2"/>
        <v>0</v>
      </c>
      <c r="K89" s="214">
        <f t="shared" si="3"/>
        <v>0</v>
      </c>
      <c r="L89" s="214">
        <f t="shared" si="4"/>
        <v>0</v>
      </c>
      <c r="M89" s="214">
        <f t="shared" si="9"/>
        <v>0</v>
      </c>
      <c r="N89" s="214">
        <f>Table3[[#This Row],[Total MWO Eligibility ]]+Table3[[#This Row],[Total MWO Eligibility]]+Table3[[#This Row],[Total MWO Eligibility2]]</f>
        <v>0</v>
      </c>
      <c r="O89" s="74"/>
      <c r="P89" s="215" t="str">
        <f t="shared" si="10"/>
        <v/>
      </c>
      <c r="Q89" s="211">
        <f>Table3[[#This Row],[Total MWO]]+Table3[[#This Row],[Mandatory Benefits]]</f>
        <v>0</v>
      </c>
      <c r="R89" s="216" t="str">
        <f t="shared" si="6"/>
        <v/>
      </c>
    </row>
    <row r="90" spans="1:18" hidden="1" outlineLevel="1" x14ac:dyDescent="0.55000000000000004">
      <c r="A90" s="142"/>
      <c r="B90" s="73"/>
      <c r="C90" s="73"/>
      <c r="D90" s="74"/>
      <c r="E90" s="74"/>
      <c r="F90" s="74"/>
      <c r="G90" s="75"/>
      <c r="H90" s="214">
        <f t="shared" si="0"/>
        <v>0</v>
      </c>
      <c r="I90" s="214">
        <f t="shared" si="1"/>
        <v>0</v>
      </c>
      <c r="J90" s="214">
        <f t="shared" si="2"/>
        <v>0</v>
      </c>
      <c r="K90" s="214">
        <f t="shared" si="3"/>
        <v>0</v>
      </c>
      <c r="L90" s="214">
        <f t="shared" si="4"/>
        <v>0</v>
      </c>
      <c r="M90" s="214">
        <f t="shared" si="9"/>
        <v>0</v>
      </c>
      <c r="N90" s="214">
        <f>Table3[[#This Row],[Total MWO Eligibility ]]+Table3[[#This Row],[Total MWO Eligibility]]+Table3[[#This Row],[Total MWO Eligibility2]]</f>
        <v>0</v>
      </c>
      <c r="O90" s="74"/>
      <c r="P90" s="215" t="str">
        <f t="shared" si="10"/>
        <v/>
      </c>
      <c r="Q90" s="211">
        <f>Table3[[#This Row],[Total MWO]]+Table3[[#This Row],[Mandatory Benefits]]</f>
        <v>0</v>
      </c>
      <c r="R90" s="216" t="str">
        <f t="shared" si="6"/>
        <v/>
      </c>
    </row>
    <row r="91" spans="1:18" hidden="1" outlineLevel="1" x14ac:dyDescent="0.55000000000000004">
      <c r="A91" s="142"/>
      <c r="B91" s="73"/>
      <c r="C91" s="73"/>
      <c r="D91" s="74"/>
      <c r="E91" s="74"/>
      <c r="F91" s="74"/>
      <c r="G91" s="75"/>
      <c r="H91" s="214">
        <f t="shared" si="0"/>
        <v>0</v>
      </c>
      <c r="I91" s="214">
        <f t="shared" si="1"/>
        <v>0</v>
      </c>
      <c r="J91" s="214">
        <f t="shared" si="2"/>
        <v>0</v>
      </c>
      <c r="K91" s="214">
        <f t="shared" si="3"/>
        <v>0</v>
      </c>
      <c r="L91" s="214">
        <f t="shared" si="4"/>
        <v>0</v>
      </c>
      <c r="M91" s="214">
        <f t="shared" si="9"/>
        <v>0</v>
      </c>
      <c r="N91" s="214">
        <f>Table3[[#This Row],[Total MWO Eligibility ]]+Table3[[#This Row],[Total MWO Eligibility]]+Table3[[#This Row],[Total MWO Eligibility2]]</f>
        <v>0</v>
      </c>
      <c r="O91" s="74"/>
      <c r="P91" s="215" t="str">
        <f t="shared" si="10"/>
        <v/>
      </c>
      <c r="Q91" s="211">
        <f>Table3[[#This Row],[Total MWO]]+Table3[[#This Row],[Mandatory Benefits]]</f>
        <v>0</v>
      </c>
      <c r="R91" s="216" t="str">
        <f t="shared" si="6"/>
        <v/>
      </c>
    </row>
    <row r="92" spans="1:18" hidden="1" outlineLevel="1" x14ac:dyDescent="0.55000000000000004">
      <c r="A92" s="142"/>
      <c r="B92" s="73"/>
      <c r="C92" s="73"/>
      <c r="D92" s="74"/>
      <c r="E92" s="74"/>
      <c r="F92" s="74"/>
      <c r="G92" s="75"/>
      <c r="H92" s="214">
        <f t="shared" si="0"/>
        <v>0</v>
      </c>
      <c r="I92" s="214">
        <f t="shared" si="1"/>
        <v>0</v>
      </c>
      <c r="J92" s="214">
        <f t="shared" si="2"/>
        <v>0</v>
      </c>
      <c r="K92" s="214">
        <f t="shared" si="3"/>
        <v>0</v>
      </c>
      <c r="L92" s="214">
        <f t="shared" si="4"/>
        <v>0</v>
      </c>
      <c r="M92" s="214">
        <f t="shared" si="9"/>
        <v>0</v>
      </c>
      <c r="N92" s="214">
        <f>Table3[[#This Row],[Total MWO Eligibility ]]+Table3[[#This Row],[Total MWO Eligibility]]+Table3[[#This Row],[Total MWO Eligibility2]]</f>
        <v>0</v>
      </c>
      <c r="O92" s="74"/>
      <c r="P92" s="215" t="str">
        <f t="shared" si="10"/>
        <v/>
      </c>
      <c r="Q92" s="211">
        <f>Table3[[#This Row],[Total MWO]]+Table3[[#This Row],[Mandatory Benefits]]</f>
        <v>0</v>
      </c>
      <c r="R92" s="216" t="str">
        <f t="shared" si="6"/>
        <v/>
      </c>
    </row>
    <row r="93" spans="1:18" hidden="1" outlineLevel="1" x14ac:dyDescent="0.55000000000000004">
      <c r="A93" s="142"/>
      <c r="B93" s="73"/>
      <c r="C93" s="73"/>
      <c r="D93" s="74"/>
      <c r="E93" s="74"/>
      <c r="F93" s="74"/>
      <c r="G93" s="75"/>
      <c r="H93" s="214">
        <f t="shared" si="0"/>
        <v>0</v>
      </c>
      <c r="I93" s="214">
        <f t="shared" si="1"/>
        <v>0</v>
      </c>
      <c r="J93" s="214">
        <f t="shared" si="2"/>
        <v>0</v>
      </c>
      <c r="K93" s="214">
        <f t="shared" si="3"/>
        <v>0</v>
      </c>
      <c r="L93" s="214">
        <f t="shared" si="4"/>
        <v>0</v>
      </c>
      <c r="M93" s="214">
        <f t="shared" si="9"/>
        <v>0</v>
      </c>
      <c r="N93" s="214">
        <f>Table3[[#This Row],[Total MWO Eligibility ]]+Table3[[#This Row],[Total MWO Eligibility]]+Table3[[#This Row],[Total MWO Eligibility2]]</f>
        <v>0</v>
      </c>
      <c r="O93" s="74"/>
      <c r="P93" s="215" t="str">
        <f t="shared" si="10"/>
        <v/>
      </c>
      <c r="Q93" s="211">
        <f>Table3[[#This Row],[Total MWO]]+Table3[[#This Row],[Mandatory Benefits]]</f>
        <v>0</v>
      </c>
      <c r="R93" s="216" t="str">
        <f t="shared" si="6"/>
        <v/>
      </c>
    </row>
    <row r="94" spans="1:18" hidden="1" outlineLevel="1" x14ac:dyDescent="0.55000000000000004">
      <c r="A94" s="72"/>
      <c r="B94" s="73"/>
      <c r="C94" s="73"/>
      <c r="D94" s="74"/>
      <c r="E94" s="74"/>
      <c r="F94" s="190"/>
      <c r="G94" s="75"/>
      <c r="H94" s="214">
        <f t="shared" si="0"/>
        <v>0</v>
      </c>
      <c r="I94" s="214">
        <f t="shared" si="1"/>
        <v>0</v>
      </c>
      <c r="J94" s="214">
        <f t="shared" si="2"/>
        <v>0</v>
      </c>
      <c r="K94" s="214">
        <f t="shared" si="3"/>
        <v>0</v>
      </c>
      <c r="L94" s="214">
        <f t="shared" si="4"/>
        <v>0</v>
      </c>
      <c r="M94" s="214">
        <f t="shared" si="9"/>
        <v>0</v>
      </c>
      <c r="N94" s="214">
        <f>Table3[[#This Row],[Total MWO Eligibility ]]+Table3[[#This Row],[Total MWO Eligibility]]+Table3[[#This Row],[Total MWO Eligibility2]]</f>
        <v>0</v>
      </c>
      <c r="O94" s="74"/>
      <c r="P94" s="210" t="str">
        <f t="shared" si="5"/>
        <v/>
      </c>
      <c r="Q94" s="211">
        <f>Table3[[#This Row],[Total MWO]]+Table3[[#This Row],[Mandatory Benefits]]</f>
        <v>0</v>
      </c>
      <c r="R94" s="191" t="str">
        <f t="shared" si="6"/>
        <v/>
      </c>
    </row>
    <row r="95" spans="1:18" hidden="1" outlineLevel="1" x14ac:dyDescent="0.55000000000000004">
      <c r="A95" s="72"/>
      <c r="B95" s="73"/>
      <c r="C95" s="73"/>
      <c r="D95" s="74"/>
      <c r="E95" s="74"/>
      <c r="F95" s="190"/>
      <c r="G95" s="75"/>
      <c r="H95" s="214">
        <f t="shared" si="0"/>
        <v>0</v>
      </c>
      <c r="I95" s="214">
        <f t="shared" si="1"/>
        <v>0</v>
      </c>
      <c r="J95" s="214">
        <f t="shared" si="2"/>
        <v>0</v>
      </c>
      <c r="K95" s="214">
        <f t="shared" si="3"/>
        <v>0</v>
      </c>
      <c r="L95" s="214">
        <f t="shared" si="4"/>
        <v>0</v>
      </c>
      <c r="M95" s="214">
        <f t="shared" si="9"/>
        <v>0</v>
      </c>
      <c r="N95" s="214">
        <f>Table3[[#This Row],[Total MWO Eligibility ]]+Table3[[#This Row],[Total MWO Eligibility]]+Table3[[#This Row],[Total MWO Eligibility2]]</f>
        <v>0</v>
      </c>
      <c r="O95" s="74"/>
      <c r="P95" s="210" t="str">
        <f t="shared" si="5"/>
        <v/>
      </c>
      <c r="Q95" s="211">
        <f>Table3[[#This Row],[Total MWO]]+Table3[[#This Row],[Mandatory Benefits]]</f>
        <v>0</v>
      </c>
      <c r="R95" s="191" t="str">
        <f t="shared" si="6"/>
        <v/>
      </c>
    </row>
    <row r="96" spans="1:18" hidden="1" outlineLevel="1" x14ac:dyDescent="0.55000000000000004">
      <c r="A96" s="72"/>
      <c r="B96" s="73"/>
      <c r="C96" s="73"/>
      <c r="D96" s="74"/>
      <c r="E96" s="74"/>
      <c r="F96" s="190"/>
      <c r="G96" s="75"/>
      <c r="H96" s="214">
        <f t="shared" si="0"/>
        <v>0</v>
      </c>
      <c r="I96" s="214">
        <f t="shared" si="1"/>
        <v>0</v>
      </c>
      <c r="J96" s="214">
        <f t="shared" si="2"/>
        <v>0</v>
      </c>
      <c r="K96" s="214">
        <f t="shared" si="3"/>
        <v>0</v>
      </c>
      <c r="L96" s="214">
        <f t="shared" si="4"/>
        <v>0</v>
      </c>
      <c r="M96" s="214">
        <f t="shared" si="9"/>
        <v>0</v>
      </c>
      <c r="N96" s="214">
        <f>Table3[[#This Row],[Total MWO Eligibility ]]+Table3[[#This Row],[Total MWO Eligibility]]+Table3[[#This Row],[Total MWO Eligibility2]]</f>
        <v>0</v>
      </c>
      <c r="O96" s="74"/>
      <c r="P96" s="210" t="str">
        <f t="shared" si="5"/>
        <v/>
      </c>
      <c r="Q96" s="211">
        <f>Table3[[#This Row],[Total MWO]]+Table3[[#This Row],[Mandatory Benefits]]</f>
        <v>0</v>
      </c>
      <c r="R96" s="191" t="str">
        <f t="shared" si="6"/>
        <v/>
      </c>
    </row>
    <row r="97" spans="1:18" hidden="1" outlineLevel="1" x14ac:dyDescent="0.55000000000000004">
      <c r="A97" s="72"/>
      <c r="B97" s="73"/>
      <c r="C97" s="73"/>
      <c r="D97" s="74"/>
      <c r="E97" s="74"/>
      <c r="F97" s="190"/>
      <c r="G97" s="75"/>
      <c r="H97" s="214">
        <f t="shared" si="0"/>
        <v>0</v>
      </c>
      <c r="I97" s="214">
        <f t="shared" si="1"/>
        <v>0</v>
      </c>
      <c r="J97" s="214">
        <f t="shared" si="2"/>
        <v>0</v>
      </c>
      <c r="K97" s="214">
        <f t="shared" si="3"/>
        <v>0</v>
      </c>
      <c r="L97" s="214">
        <f t="shared" si="4"/>
        <v>0</v>
      </c>
      <c r="M97" s="214">
        <f t="shared" si="9"/>
        <v>0</v>
      </c>
      <c r="N97" s="214">
        <f>Table3[[#This Row],[Total MWO Eligibility ]]+Table3[[#This Row],[Total MWO Eligibility]]+Table3[[#This Row],[Total MWO Eligibility2]]</f>
        <v>0</v>
      </c>
      <c r="O97" s="74"/>
      <c r="P97" s="210" t="str">
        <f t="shared" si="5"/>
        <v/>
      </c>
      <c r="Q97" s="211">
        <f>Table3[[#This Row],[Total MWO]]+Table3[[#This Row],[Mandatory Benefits]]</f>
        <v>0</v>
      </c>
      <c r="R97" s="191" t="str">
        <f t="shared" si="6"/>
        <v/>
      </c>
    </row>
    <row r="98" spans="1:18" hidden="1" outlineLevel="1" x14ac:dyDescent="0.55000000000000004">
      <c r="A98" s="72"/>
      <c r="B98" s="73"/>
      <c r="C98" s="73"/>
      <c r="D98" s="74"/>
      <c r="E98" s="74"/>
      <c r="F98" s="190"/>
      <c r="G98" s="75"/>
      <c r="H98" s="214">
        <f t="shared" si="0"/>
        <v>0</v>
      </c>
      <c r="I98" s="214">
        <f t="shared" si="1"/>
        <v>0</v>
      </c>
      <c r="J98" s="214">
        <f t="shared" si="2"/>
        <v>0</v>
      </c>
      <c r="K98" s="214">
        <f t="shared" si="3"/>
        <v>0</v>
      </c>
      <c r="L98" s="214">
        <f t="shared" si="4"/>
        <v>0</v>
      </c>
      <c r="M98" s="214">
        <f t="shared" si="9"/>
        <v>0</v>
      </c>
      <c r="N98" s="214">
        <f>Table3[[#This Row],[Total MWO Eligibility ]]+Table3[[#This Row],[Total MWO Eligibility]]+Table3[[#This Row],[Total MWO Eligibility2]]</f>
        <v>0</v>
      </c>
      <c r="O98" s="74"/>
      <c r="P98" s="210" t="str">
        <f t="shared" si="5"/>
        <v/>
      </c>
      <c r="Q98" s="211">
        <f>Table3[[#This Row],[Total MWO]]+Table3[[#This Row],[Mandatory Benefits]]</f>
        <v>0</v>
      </c>
      <c r="R98" s="191" t="str">
        <f t="shared" si="6"/>
        <v/>
      </c>
    </row>
    <row r="99" spans="1:18" hidden="1" outlineLevel="1" x14ac:dyDescent="0.55000000000000004">
      <c r="A99" s="72"/>
      <c r="B99" s="73"/>
      <c r="C99" s="73"/>
      <c r="D99" s="74"/>
      <c r="E99" s="74"/>
      <c r="F99" s="190"/>
      <c r="G99" s="75"/>
      <c r="H99" s="214">
        <f t="shared" si="0"/>
        <v>0</v>
      </c>
      <c r="I99" s="214">
        <f t="shared" si="1"/>
        <v>0</v>
      </c>
      <c r="J99" s="214">
        <f t="shared" si="2"/>
        <v>0</v>
      </c>
      <c r="K99" s="214">
        <f t="shared" si="3"/>
        <v>0</v>
      </c>
      <c r="L99" s="214">
        <f t="shared" si="4"/>
        <v>0</v>
      </c>
      <c r="M99" s="214">
        <f t="shared" si="9"/>
        <v>0</v>
      </c>
      <c r="N99" s="214">
        <f>Table3[[#This Row],[Total MWO Eligibility ]]+Table3[[#This Row],[Total MWO Eligibility]]+Table3[[#This Row],[Total MWO Eligibility2]]</f>
        <v>0</v>
      </c>
      <c r="O99" s="74"/>
      <c r="P99" s="210" t="str">
        <f t="shared" si="5"/>
        <v/>
      </c>
      <c r="Q99" s="211">
        <f>Table3[[#This Row],[Total MWO]]+Table3[[#This Row],[Mandatory Benefits]]</f>
        <v>0</v>
      </c>
      <c r="R99" s="191" t="str">
        <f t="shared" si="6"/>
        <v/>
      </c>
    </row>
    <row r="100" spans="1:18" hidden="1" outlineLevel="1" x14ac:dyDescent="0.55000000000000004">
      <c r="A100" s="72"/>
      <c r="B100" s="73"/>
      <c r="C100" s="73"/>
      <c r="D100" s="74"/>
      <c r="E100" s="74"/>
      <c r="F100" s="190"/>
      <c r="G100" s="75"/>
      <c r="H100" s="214">
        <f t="shared" si="0"/>
        <v>0</v>
      </c>
      <c r="I100" s="214">
        <f t="shared" si="1"/>
        <v>0</v>
      </c>
      <c r="J100" s="214">
        <f t="shared" si="2"/>
        <v>0</v>
      </c>
      <c r="K100" s="214">
        <f t="shared" si="3"/>
        <v>0</v>
      </c>
      <c r="L100" s="214">
        <f t="shared" si="4"/>
        <v>0</v>
      </c>
      <c r="M100" s="214">
        <f t="shared" si="9"/>
        <v>0</v>
      </c>
      <c r="N100" s="214">
        <f>Table3[[#This Row],[Total MWO Eligibility ]]+Table3[[#This Row],[Total MWO Eligibility]]+Table3[[#This Row],[Total MWO Eligibility2]]</f>
        <v>0</v>
      </c>
      <c r="O100" s="74"/>
      <c r="P100" s="210" t="str">
        <f t="shared" si="5"/>
        <v/>
      </c>
      <c r="Q100" s="211">
        <f>Table3[[#This Row],[Total MWO]]+Table3[[#This Row],[Mandatory Benefits]]</f>
        <v>0</v>
      </c>
      <c r="R100" s="191" t="str">
        <f t="shared" si="6"/>
        <v/>
      </c>
    </row>
    <row r="101" spans="1:18" hidden="1" outlineLevel="1" x14ac:dyDescent="0.55000000000000004">
      <c r="A101" s="72"/>
      <c r="B101" s="73"/>
      <c r="C101" s="73"/>
      <c r="D101" s="74"/>
      <c r="E101" s="74"/>
      <c r="F101" s="190"/>
      <c r="G101" s="75"/>
      <c r="H101" s="214">
        <f t="shared" si="0"/>
        <v>0</v>
      </c>
      <c r="I101" s="214">
        <f t="shared" si="1"/>
        <v>0</v>
      </c>
      <c r="J101" s="214">
        <f t="shared" si="2"/>
        <v>0</v>
      </c>
      <c r="K101" s="214">
        <f t="shared" si="3"/>
        <v>0</v>
      </c>
      <c r="L101" s="214">
        <f t="shared" si="4"/>
        <v>0</v>
      </c>
      <c r="M101" s="214">
        <f t="shared" si="9"/>
        <v>0</v>
      </c>
      <c r="N101" s="214">
        <f>Table3[[#This Row],[Total MWO Eligibility ]]+Table3[[#This Row],[Total MWO Eligibility]]+Table3[[#This Row],[Total MWO Eligibility2]]</f>
        <v>0</v>
      </c>
      <c r="O101" s="74"/>
      <c r="P101" s="210" t="str">
        <f t="shared" si="5"/>
        <v/>
      </c>
      <c r="Q101" s="211">
        <f>Table3[[#This Row],[Total MWO]]+Table3[[#This Row],[Mandatory Benefits]]</f>
        <v>0</v>
      </c>
      <c r="R101" s="191" t="str">
        <f t="shared" si="6"/>
        <v/>
      </c>
    </row>
    <row r="102" spans="1:18" collapsed="1" x14ac:dyDescent="0.55000000000000004"/>
  </sheetData>
  <sheetProtection algorithmName="SHA-512" hashValue="iMpaHdAjhcj2MRpIf80bd+V4Pde/HE1gZayQ6wYEuKGBKRfF7OI0MU3VlCGXNySgi2bsYP7JveGWdefhiLAopQ==" saltValue="WLM6eWAVUyjxAi3aPjzCrg==" spinCount="100000" sheet="1" objects="1" formatColumns="0" formatRows="0"/>
  <mergeCells count="6">
    <mergeCell ref="A1:R4"/>
    <mergeCell ref="B6:C6"/>
    <mergeCell ref="A9:G9"/>
    <mergeCell ref="K9:Q10"/>
    <mergeCell ref="R9:R10"/>
    <mergeCell ref="A10:I10"/>
  </mergeCells>
  <conditionalFormatting sqref="O13:O96">
    <cfRule type="expression" dxfId="0" priority="1">
      <formula>P13&gt;17.5%</formula>
    </cfRule>
  </conditionalFormatting>
  <dataValidations count="5">
    <dataValidation type="decimal" allowBlank="1" showInputMessage="1" showErrorMessage="1" errorTitle="Base Wage as of Dec 31, 2021 " error="Base Wage should be between $14.35 and $14.99 to be eligible" sqref="D13:D101" xr:uid="{FA2FF7C5-A37E-4FF7-B8E6-C6224A5107B8}">
      <formula1>14.35</formula1>
      <formula2>14.99</formula2>
    </dataValidation>
    <dataValidation type="decimal" allowBlank="1" showInputMessage="1" showErrorMessage="1" errorTitle="Base Wage as of Sept 30, 2022" error="Base Wage should be between $15 and $15.5 to be eligible" sqref="E13:E101" xr:uid="{34426EF9-2723-4C5B-9184-376E1D401C9F}">
      <formula1>15</formula1>
      <formula2>15.5</formula2>
    </dataValidation>
    <dataValidation type="decimal" allowBlank="1" showInputMessage="1" showErrorMessage="1" errorTitle="Base Wage as of Sept 30, 2023" error="Base Wage should be between $15.50 and $16.54 to be eligible." sqref="F13:F101" xr:uid="{683B67C7-AC4E-45B8-A99C-79BAE99258A3}">
      <formula1>15.5</formula1>
      <formula2>16.54</formula2>
    </dataValidation>
    <dataValidation type="list" allowBlank="1" showInputMessage="1" showErrorMessage="1" sqref="C13:C101" xr:uid="{DED2BC8E-D1E8-4EBA-986E-A25B523B298B}">
      <formula1>"Non-RECE Program Staff,Non-RECE Child Care Supervisor,Non-RECE Home Child Care Visitor,*Non Program Staff"</formula1>
    </dataValidation>
    <dataValidation type="list" allowBlank="1" showInputMessage="1" showErrorMessage="1" sqref="B13:B101" xr:uid="{3309402B-973C-44BC-A2CB-1E839FF5F56F}">
      <formula1>"CWELCC eligible children,Children not eligible for CWELCC"</formula1>
    </dataValidation>
  </dataValidations>
  <pageMargins left="0.7" right="0.7" top="0.75" bottom="0.75" header="0.3" footer="0.3"/>
  <pageSetup scale="29" orientation="portrait" r:id="rId1"/>
  <ignoredErrors>
    <ignoredError sqref="Q12:Q50 Q51:Q101" calculatedColumn="1"/>
  </ignoredErrors>
  <legacy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5D224-DDE8-4D84-ADAC-D70FF33AD69B}">
  <sheetPr>
    <tabColor rgb="FF0070C0"/>
    <pageSetUpPr fitToPage="1"/>
  </sheetPr>
  <dimension ref="A1:F1412"/>
  <sheetViews>
    <sheetView showGridLines="0" showZeros="0" zoomScale="85" zoomScaleNormal="85" zoomScaleSheetLayoutView="100" workbookViewId="0">
      <selection activeCell="B10" sqref="B10"/>
    </sheetView>
  </sheetViews>
  <sheetFormatPr defaultColWidth="8.89453125" defaultRowHeight="14.4" x14ac:dyDescent="0.55000000000000004"/>
  <cols>
    <col min="1" max="1" width="1.5234375" style="8" customWidth="1"/>
    <col min="2" max="3" width="50.5234375" style="8" customWidth="1"/>
    <col min="4" max="4" width="50" style="8" customWidth="1"/>
    <col min="5" max="16384" width="8.89453125" style="8"/>
  </cols>
  <sheetData>
    <row r="1" spans="1:6" ht="14.4" customHeight="1" x14ac:dyDescent="0.55000000000000004">
      <c r="A1" s="307" t="s">
        <v>669</v>
      </c>
      <c r="B1" s="341"/>
      <c r="C1" s="341"/>
      <c r="D1" s="341"/>
    </row>
    <row r="2" spans="1:6" ht="14.4" customHeight="1" x14ac:dyDescent="0.55000000000000004">
      <c r="A2" s="307"/>
      <c r="B2" s="341"/>
      <c r="C2" s="341"/>
      <c r="D2" s="341"/>
    </row>
    <row r="3" spans="1:6" ht="95.4" customHeight="1" x14ac:dyDescent="0.55000000000000004">
      <c r="A3" s="307"/>
      <c r="B3" s="341"/>
      <c r="C3" s="341"/>
      <c r="D3" s="341"/>
    </row>
    <row r="4" spans="1:6" ht="22.8" thickBot="1" x14ac:dyDescent="0.8">
      <c r="B4" s="2"/>
      <c r="C4" s="2"/>
      <c r="D4" s="2"/>
      <c r="F4" s="164"/>
    </row>
    <row r="5" spans="1:6" ht="40.200000000000003" customHeight="1" thickBot="1" x14ac:dyDescent="0.6">
      <c r="B5" s="342" t="s">
        <v>76</v>
      </c>
      <c r="C5" s="343"/>
      <c r="D5" s="344"/>
    </row>
    <row r="6" spans="1:6" ht="22.8" thickBot="1" x14ac:dyDescent="0.8">
      <c r="B6" s="2"/>
      <c r="C6" s="2"/>
      <c r="D6" s="2"/>
    </row>
    <row r="7" spans="1:6" ht="58.35" customHeight="1" x14ac:dyDescent="0.55000000000000004">
      <c r="A7" s="13"/>
      <c r="B7" s="311" t="s">
        <v>79</v>
      </c>
      <c r="C7" s="311" t="s">
        <v>85</v>
      </c>
      <c r="D7" s="311" t="s">
        <v>110</v>
      </c>
    </row>
    <row r="8" spans="1:6" ht="29.4" customHeight="1" thickBot="1" x14ac:dyDescent="0.6">
      <c r="B8" s="312"/>
      <c r="C8" s="312"/>
      <c r="D8" s="312"/>
    </row>
    <row r="9" spans="1:6" ht="30" hidden="1" customHeight="1" thickBot="1" x14ac:dyDescent="0.6">
      <c r="A9" s="13" t="s">
        <v>1</v>
      </c>
      <c r="B9" s="25" t="s">
        <v>4</v>
      </c>
      <c r="C9" s="41" t="s">
        <v>5</v>
      </c>
      <c r="D9" s="42" t="s">
        <v>7</v>
      </c>
    </row>
    <row r="10" spans="1:6" x14ac:dyDescent="0.55000000000000004">
      <c r="A10" s="13"/>
      <c r="B10" s="39"/>
      <c r="C10" s="64"/>
      <c r="D10" s="43"/>
    </row>
    <row r="11" spans="1:6" x14ac:dyDescent="0.55000000000000004">
      <c r="A11" s="13"/>
      <c r="B11" s="39"/>
      <c r="C11" s="65"/>
      <c r="D11" s="44"/>
    </row>
    <row r="12" spans="1:6" x14ac:dyDescent="0.55000000000000004">
      <c r="A12" s="26"/>
      <c r="B12" s="39"/>
      <c r="C12" s="65"/>
      <c r="D12" s="44"/>
    </row>
    <row r="13" spans="1:6" x14ac:dyDescent="0.55000000000000004">
      <c r="A13" s="26"/>
      <c r="B13" s="39"/>
      <c r="C13" s="65"/>
      <c r="D13" s="44"/>
    </row>
    <row r="14" spans="1:6" x14ac:dyDescent="0.55000000000000004">
      <c r="A14" s="26"/>
      <c r="B14" s="39"/>
      <c r="C14" s="65"/>
      <c r="D14" s="44"/>
    </row>
    <row r="15" spans="1:6" x14ac:dyDescent="0.55000000000000004">
      <c r="A15" s="26"/>
      <c r="B15" s="39"/>
      <c r="C15" s="65"/>
      <c r="D15" s="44"/>
    </row>
    <row r="16" spans="1:6" x14ac:dyDescent="0.55000000000000004">
      <c r="A16" s="26"/>
      <c r="B16" s="39"/>
      <c r="C16" s="65"/>
      <c r="D16" s="44"/>
    </row>
    <row r="17" spans="1:4" x14ac:dyDescent="0.55000000000000004">
      <c r="A17" s="26"/>
      <c r="B17" s="39"/>
      <c r="C17" s="65"/>
      <c r="D17" s="44"/>
    </row>
    <row r="18" spans="1:4" x14ac:dyDescent="0.55000000000000004">
      <c r="A18" s="26"/>
      <c r="B18" s="39"/>
      <c r="C18" s="65"/>
      <c r="D18" s="44"/>
    </row>
    <row r="19" spans="1:4" x14ac:dyDescent="0.55000000000000004">
      <c r="A19" s="26"/>
      <c r="B19" s="39"/>
      <c r="C19" s="65"/>
      <c r="D19" s="44"/>
    </row>
    <row r="20" spans="1:4" ht="14.7" thickBot="1" x14ac:dyDescent="0.6">
      <c r="A20" s="26"/>
      <c r="B20" s="40"/>
      <c r="C20" s="66"/>
      <c r="D20" s="45"/>
    </row>
    <row r="21" spans="1:4" x14ac:dyDescent="0.55000000000000004">
      <c r="B21" s="9"/>
      <c r="C21" s="9"/>
    </row>
    <row r="63" spans="4:4" x14ac:dyDescent="0.55000000000000004">
      <c r="D63" s="8" t="s">
        <v>77</v>
      </c>
    </row>
    <row r="64" spans="4:4" x14ac:dyDescent="0.55000000000000004">
      <c r="D64" s="8" t="s">
        <v>78</v>
      </c>
    </row>
    <row r="1403" spans="2:2" x14ac:dyDescent="0.55000000000000004">
      <c r="B1403" s="8" t="s">
        <v>9</v>
      </c>
    </row>
    <row r="1404" spans="2:2" x14ac:dyDescent="0.55000000000000004">
      <c r="B1404" s="8" t="s">
        <v>10</v>
      </c>
    </row>
    <row r="1405" spans="2:2" x14ac:dyDescent="0.55000000000000004">
      <c r="B1405" s="8" t="s">
        <v>11</v>
      </c>
    </row>
    <row r="1406" spans="2:2" x14ac:dyDescent="0.55000000000000004">
      <c r="B1406" s="8" t="s">
        <v>12</v>
      </c>
    </row>
    <row r="1407" spans="2:2" x14ac:dyDescent="0.55000000000000004">
      <c r="B1407" s="8" t="s">
        <v>32</v>
      </c>
    </row>
    <row r="1408" spans="2:2" x14ac:dyDescent="0.55000000000000004">
      <c r="B1408" s="8" t="s">
        <v>33</v>
      </c>
    </row>
    <row r="1409" spans="2:2" x14ac:dyDescent="0.55000000000000004">
      <c r="B1409" s="8" t="s">
        <v>34</v>
      </c>
    </row>
    <row r="1410" spans="2:2" x14ac:dyDescent="0.55000000000000004">
      <c r="B1410" s="8" t="s">
        <v>35</v>
      </c>
    </row>
    <row r="1411" spans="2:2" x14ac:dyDescent="0.55000000000000004">
      <c r="B1411" s="8" t="s">
        <v>36</v>
      </c>
    </row>
    <row r="1412" spans="2:2" x14ac:dyDescent="0.55000000000000004">
      <c r="B1412" s="8" t="s">
        <v>13</v>
      </c>
    </row>
  </sheetData>
  <sheetProtection algorithmName="SHA-512" hashValue="mKnV/SEqS+6Ju2N5ntz7ZHrN1IVYAnjzsQK2EoOxe3HSNmcEvcOvEggQxkvAp0elyEcwqjDqu6tc+8Sf8GpWfw==" saltValue="pZgLsg93nS4lhly52iKUGw==" spinCount="100000" sheet="1" insertRows="0" sort="0" autoFilter="0"/>
  <mergeCells count="5">
    <mergeCell ref="A1:D3"/>
    <mergeCell ref="B7:B8"/>
    <mergeCell ref="D7:D8"/>
    <mergeCell ref="B5:D5"/>
    <mergeCell ref="C7:C8"/>
  </mergeCells>
  <phoneticPr fontId="17" type="noConversion"/>
  <dataValidations count="1">
    <dataValidation type="list" allowBlank="1" showInputMessage="1" showErrorMessage="1" sqref="D10:D20" xr:uid="{1DA53F43-3BA2-4F2E-92BC-6D7B679E86E4}">
      <formula1>$D$63:$D$64</formula1>
    </dataValidation>
  </dataValidations>
  <pageMargins left="0.7" right="0.7" top="0.75" bottom="0.75" header="0.3" footer="0.3"/>
  <pageSetup scale="80" orientation="landscape" horizontalDpi="1200" verticalDpi="120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618D5-733D-4AB9-B3CE-41AA1F4DA038}">
  <sheetPr>
    <tabColor rgb="FF0070C0"/>
  </sheetPr>
  <dimension ref="A1:T19"/>
  <sheetViews>
    <sheetView showGridLines="0" zoomScaleNormal="100" workbookViewId="0">
      <selection activeCell="G9" sqref="G9"/>
    </sheetView>
  </sheetViews>
  <sheetFormatPr defaultColWidth="8.89453125" defaultRowHeight="14.4" x14ac:dyDescent="0.55000000000000004"/>
  <cols>
    <col min="1" max="1" width="8.89453125" style="8"/>
    <col min="2" max="2" width="22.20703125" style="8" customWidth="1"/>
    <col min="3" max="3" width="13.3125" style="8" customWidth="1"/>
    <col min="4" max="4" width="18.1015625" style="8" customWidth="1"/>
    <col min="5" max="5" width="14.20703125" style="8" customWidth="1"/>
    <col min="6" max="6" width="15.7890625" style="8" customWidth="1"/>
    <col min="7" max="7" width="8.89453125" style="8"/>
    <col min="8" max="8" width="14.5234375" style="8" customWidth="1"/>
    <col min="9" max="16384" width="8.89453125" style="8"/>
  </cols>
  <sheetData>
    <row r="1" spans="1:20" ht="53.4" customHeight="1" x14ac:dyDescent="0.55000000000000004">
      <c r="A1" s="348" t="s">
        <v>670</v>
      </c>
      <c r="B1" s="299"/>
      <c r="C1" s="299"/>
      <c r="D1" s="299"/>
      <c r="E1" s="299"/>
      <c r="F1" s="299"/>
      <c r="G1" s="299"/>
      <c r="H1" s="299"/>
      <c r="I1" s="299"/>
      <c r="J1" s="299"/>
    </row>
    <row r="2" spans="1:20" ht="38.4" customHeight="1" x14ac:dyDescent="0.55000000000000004">
      <c r="A2" s="348"/>
      <c r="B2" s="299"/>
      <c r="C2" s="299"/>
      <c r="D2" s="299"/>
      <c r="E2" s="299"/>
      <c r="F2" s="299"/>
      <c r="G2" s="299"/>
      <c r="H2" s="299"/>
      <c r="I2" s="299"/>
      <c r="J2" s="299"/>
    </row>
    <row r="3" spans="1:20" ht="38.4" customHeight="1" x14ac:dyDescent="0.55000000000000004">
      <c r="A3" s="348"/>
      <c r="B3" s="299"/>
      <c r="C3" s="299"/>
      <c r="D3" s="299"/>
      <c r="E3" s="299"/>
      <c r="F3" s="299"/>
      <c r="G3" s="299"/>
      <c r="H3" s="299"/>
      <c r="I3" s="299"/>
      <c r="J3" s="299"/>
    </row>
    <row r="4" spans="1:20" s="67" customFormat="1" ht="19.2" customHeight="1" x14ac:dyDescent="0.55000000000000004">
      <c r="A4" s="106"/>
      <c r="B4" s="107"/>
      <c r="C4" s="107"/>
      <c r="D4" s="107"/>
    </row>
    <row r="5" spans="1:20" ht="28.2" customHeight="1" x14ac:dyDescent="0.55000000000000004">
      <c r="A5" s="349" t="s">
        <v>155</v>
      </c>
      <c r="B5" s="350"/>
      <c r="C5" s="350"/>
      <c r="D5" s="350"/>
      <c r="E5" s="350"/>
      <c r="F5" s="350"/>
      <c r="G5" s="350"/>
      <c r="H5" s="350"/>
      <c r="I5" s="350"/>
      <c r="J5" s="350"/>
    </row>
    <row r="7" spans="1:20" x14ac:dyDescent="0.55000000000000004">
      <c r="A7" s="9" t="s">
        <v>636</v>
      </c>
    </row>
    <row r="9" spans="1:20" x14ac:dyDescent="0.55000000000000004">
      <c r="A9" s="9" t="s">
        <v>722</v>
      </c>
      <c r="G9" s="73"/>
      <c r="H9" s="180" t="str">
        <f>IF(G9="","",IF(G9="Yes","Please Complete the chart below. Ensure parents were charged the full-fee rate.","Please Ignore the chart below"))</f>
        <v/>
      </c>
      <c r="I9" s="67"/>
      <c r="J9" s="67"/>
      <c r="K9" s="67"/>
      <c r="L9" s="67"/>
      <c r="M9" s="67"/>
      <c r="N9" s="67"/>
      <c r="O9" s="67"/>
      <c r="P9" s="67"/>
      <c r="Q9" s="67"/>
      <c r="R9" s="67"/>
      <c r="S9" s="67"/>
      <c r="T9" s="67"/>
    </row>
    <row r="10" spans="1:20" x14ac:dyDescent="0.55000000000000004">
      <c r="J10" s="67"/>
      <c r="K10" s="67"/>
      <c r="L10" s="67"/>
      <c r="M10" s="67"/>
      <c r="N10" s="67"/>
      <c r="O10" s="67"/>
      <c r="P10" s="67"/>
      <c r="Q10" s="67"/>
      <c r="R10" s="67"/>
      <c r="S10" s="67"/>
      <c r="T10" s="67"/>
    </row>
    <row r="12" spans="1:20" x14ac:dyDescent="0.55000000000000004">
      <c r="A12" s="181" t="s">
        <v>157</v>
      </c>
      <c r="B12" s="181"/>
      <c r="C12" s="182" t="s">
        <v>138</v>
      </c>
      <c r="D12" s="182" t="s">
        <v>137</v>
      </c>
      <c r="E12" s="182" t="s">
        <v>11</v>
      </c>
      <c r="F12" s="182" t="s">
        <v>158</v>
      </c>
      <c r="L12" s="67"/>
      <c r="M12" s="67"/>
    </row>
    <row r="13" spans="1:20" ht="39" customHeight="1" x14ac:dyDescent="0.55000000000000004">
      <c r="A13" s="347" t="s">
        <v>617</v>
      </c>
      <c r="B13" s="347"/>
      <c r="C13" s="73"/>
      <c r="D13" s="73"/>
      <c r="E13" s="73"/>
      <c r="F13" s="73"/>
      <c r="I13" s="67"/>
      <c r="J13" s="67"/>
      <c r="K13" s="67"/>
      <c r="L13" s="67"/>
      <c r="M13" s="67"/>
      <c r="N13" s="67"/>
      <c r="O13" s="67"/>
    </row>
    <row r="14" spans="1:20" ht="49.8" customHeight="1" x14ac:dyDescent="0.55000000000000004">
      <c r="A14" s="347" t="s">
        <v>646</v>
      </c>
      <c r="B14" s="347"/>
      <c r="C14" s="73"/>
      <c r="D14" s="73"/>
      <c r="E14" s="73"/>
      <c r="F14" s="73"/>
      <c r="L14" s="67"/>
      <c r="M14" s="67"/>
    </row>
    <row r="15" spans="1:20" ht="49.8" customHeight="1" thickBot="1" x14ac:dyDescent="0.6">
      <c r="A15" s="345" t="s">
        <v>657</v>
      </c>
      <c r="B15" s="346"/>
      <c r="C15" s="159"/>
      <c r="D15" s="159"/>
      <c r="E15" s="159"/>
      <c r="F15" s="159"/>
    </row>
    <row r="16" spans="1:20" ht="49.8" customHeight="1" x14ac:dyDescent="0.55000000000000004">
      <c r="A16" s="345" t="s">
        <v>637</v>
      </c>
      <c r="B16" s="346"/>
      <c r="C16" s="183">
        <f>C14*C15</f>
        <v>0</v>
      </c>
      <c r="D16" s="183">
        <f t="shared" ref="D16:F16" si="0">D14*D15</f>
        <v>0</v>
      </c>
      <c r="E16" s="183">
        <f t="shared" si="0"/>
        <v>0</v>
      </c>
      <c r="F16" s="183">
        <f t="shared" si="0"/>
        <v>0</v>
      </c>
      <c r="H16" s="158">
        <f>SUM(C16:F16)*0.5275</f>
        <v>0</v>
      </c>
      <c r="I16" s="184" t="s">
        <v>639</v>
      </c>
    </row>
    <row r="18" spans="1:10" x14ac:dyDescent="0.55000000000000004">
      <c r="A18" s="95" t="s">
        <v>156</v>
      </c>
    </row>
    <row r="19" spans="1:10" x14ac:dyDescent="0.55000000000000004">
      <c r="F19" s="67"/>
      <c r="G19" s="67"/>
      <c r="H19" s="67"/>
      <c r="I19" s="67"/>
      <c r="J19" s="67"/>
    </row>
  </sheetData>
  <sheetProtection algorithmName="SHA-512" hashValue="uglixso01S4tY7HcBtnP3t00RUhS7Y1WZk7RSozJXZt2+QcZY9jeHaZY3sq4tlUc/9RokZDl3Y0i7FiGr6mj4A==" saltValue="XOqjkKyzKJvuS1oH1nmwag==" spinCount="100000" sheet="1" objects="1" scenarios="1"/>
  <mergeCells count="6">
    <mergeCell ref="A16:B16"/>
    <mergeCell ref="A13:B13"/>
    <mergeCell ref="A1:J3"/>
    <mergeCell ref="A5:J5"/>
    <mergeCell ref="A14:B14"/>
    <mergeCell ref="A15:B15"/>
  </mergeCells>
  <dataValidations count="1">
    <dataValidation type="list" allowBlank="1" showInputMessage="1" showErrorMessage="1" sqref="G9" xr:uid="{B7E024C4-1B04-4F84-832B-F54F3770129B}">
      <formula1>"YES,NO"</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Overview and Instructions</vt:lpstr>
      <vt:lpstr>1 - Provider Information</vt:lpstr>
      <vt:lpstr>Basic Info</vt:lpstr>
      <vt:lpstr>2 - Base Fees Reduction</vt:lpstr>
      <vt:lpstr>3 - Reg. Fees Reduction</vt:lpstr>
      <vt:lpstr>4 - Cost Escalation</vt:lpstr>
      <vt:lpstr>5 - Min Wage Offset (MWO)</vt:lpstr>
      <vt:lpstr>6 - Closure dates</vt:lpstr>
      <vt:lpstr>7 - Allowable absent days</vt:lpstr>
      <vt:lpstr>8 - Summary</vt:lpstr>
      <vt:lpstr>KPI-1</vt:lpstr>
      <vt:lpstr>KPI-2</vt:lpstr>
      <vt:lpstr>'1 - Provider Information'!Print_Area</vt:lpstr>
      <vt:lpstr>'2 - Base Fees Reduction'!Print_Area</vt:lpstr>
      <vt:lpstr>'3 - Reg. Fees Reduction'!Print_Area</vt:lpstr>
      <vt:lpstr>'5 - Min Wage Offset (MWO)'!Print_Area</vt:lpstr>
      <vt:lpstr>'6 - Closure dates'!Print_Area</vt:lpstr>
      <vt:lpstr>'8 - Summary'!Print_Area</vt:lpstr>
      <vt:lpstr>'Overview and 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Bharucha, Burzin</dc:creator>
  <cp:lastModifiedBy>Desai, Salma</cp:lastModifiedBy>
  <cp:lastPrinted>2022-11-08T18:11:09Z</cp:lastPrinted>
  <dcterms:created xsi:type="dcterms:W3CDTF">2015-06-05T18:17:20Z</dcterms:created>
  <dcterms:modified xsi:type="dcterms:W3CDTF">2025-02-03T18:29:13Z</dcterms:modified>
</cp:coreProperties>
</file>