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SAFE4\Children-Wolfedale\63796\Desktop\Update task\"/>
    </mc:Choice>
  </mc:AlternateContent>
  <xr:revisionPtr revIDLastSave="0" documentId="8_{B5E2CB48-358F-4D5C-A071-61A8A6F24927}" xr6:coauthVersionLast="46" xr6:coauthVersionMax="46" xr10:uidLastSave="{00000000-0000-0000-0000-000000000000}"/>
  <bookViews>
    <workbookView xWindow="28680" yWindow="-120" windowWidth="29040" windowHeight="15840" tabRatio="817" firstSheet="4" activeTab="4" xr2:uid="{00000000-000D-0000-FFFF-FFFF00000000}"/>
  </bookViews>
  <sheets>
    <sheet name="Instructions" sheetId="7" state="hidden" r:id="rId1"/>
    <sheet name="Definitions" sheetId="8" state="hidden" r:id="rId2"/>
    <sheet name="+DIAGNOSTICS+" sheetId="23" state="hidden" r:id="rId3"/>
    <sheet name="Instructions - Affordability" sheetId="35" state="hidden" r:id="rId4"/>
    <sheet name="Enrollment worksheet" sheetId="1" r:id="rId5"/>
    <sheet name="A) # of Enrolments" sheetId="9" state="hidden" r:id="rId6"/>
    <sheet name="B) Market or Municipal Rates" sheetId="10" state="hidden" r:id="rId7"/>
    <sheet name="Legend" sheetId="13" state="hidden" r:id="rId8"/>
    <sheet name="Legend2" sheetId="2" state="hidden" r:id="rId9"/>
    <sheet name="GOF Funds Calculation - Part 2" sheetId="12" state="hidden" r:id="rId10"/>
    <sheet name="5b - HCCEG Calculation Details" sheetId="25" state="hidden" r:id="rId11"/>
    <sheet name="5c - FSS Calc Details" sheetId="31" state="hidden" r:id="rId12"/>
    <sheet name="5d - Pay Equity Calc Detail" sheetId="27" state="hidden" r:id="rId13"/>
    <sheet name="Letter to Provider" sheetId="30" state="hidden" r:id="rId14"/>
    <sheet name="Marcos" sheetId="32" state="hidden" r:id="rId15"/>
    <sheet name="Cheque Req" sheetId="33" state="hidden" r:id="rId16"/>
    <sheet name="Hana" sheetId="34" state="hidden" r:id="rId17"/>
  </sheets>
  <definedNames>
    <definedName name="_xlnm.Print_Area" localSheetId="11">'5c - FSS Calc Details'!$A$1:$R$47</definedName>
    <definedName name="_xlnm.Print_Area" localSheetId="12">'5d - Pay Equity Calc Detail'!$A$1:$G$61</definedName>
    <definedName name="_xlnm.Print_Area" localSheetId="15">'Cheque Req'!$A$1:$I$44</definedName>
    <definedName name="_xlnm.Print_Area" localSheetId="4">'Enrollment worksheet'!$C$1:$Y$93</definedName>
    <definedName name="_xlnm.Print_Area" localSheetId="13">'Letter to Provider'!$A$1:$K$55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2" i="1" l="1"/>
  <c r="W32" i="1"/>
  <c r="V32" i="1"/>
  <c r="U32" i="1"/>
  <c r="Y17" i="1"/>
  <c r="M2" i="23"/>
  <c r="A26" i="23" s="1"/>
  <c r="A23" i="23" s="1"/>
  <c r="J27" i="1"/>
  <c r="I4" i="34"/>
  <c r="N4" i="34"/>
  <c r="A4" i="34"/>
  <c r="C4" i="34"/>
  <c r="B4" i="34"/>
  <c r="J12" i="1"/>
  <c r="J13" i="1"/>
  <c r="J14" i="1"/>
  <c r="J22" i="1"/>
  <c r="J11" i="1"/>
  <c r="J15" i="1"/>
  <c r="J16" i="1"/>
  <c r="J17" i="1"/>
  <c r="J19" i="1"/>
  <c r="J20" i="1"/>
  <c r="J21" i="1"/>
  <c r="J23" i="1"/>
  <c r="J24" i="1"/>
  <c r="J25" i="1"/>
  <c r="J28" i="1"/>
  <c r="J29" i="1"/>
  <c r="J30" i="1"/>
  <c r="J31" i="1"/>
  <c r="A5" i="23"/>
  <c r="A2" i="23"/>
  <c r="D5" i="23"/>
  <c r="A7" i="23"/>
  <c r="D7" i="23"/>
  <c r="A9" i="23"/>
  <c r="D9" i="23"/>
  <c r="A11" i="23"/>
  <c r="D11" i="23"/>
  <c r="A13" i="23"/>
  <c r="D13" i="23"/>
  <c r="A15" i="23"/>
  <c r="D15" i="23"/>
  <c r="D17" i="23"/>
  <c r="D19" i="23"/>
  <c r="W3" i="32"/>
  <c r="V3" i="32"/>
  <c r="H23" i="23"/>
  <c r="G20" i="23"/>
  <c r="G17" i="23"/>
  <c r="G14" i="23"/>
  <c r="G11" i="23"/>
  <c r="G8" i="23"/>
  <c r="G5" i="23"/>
  <c r="G29" i="23"/>
  <c r="G26" i="23"/>
  <c r="J29" i="23"/>
  <c r="J26" i="23"/>
  <c r="D40" i="23"/>
  <c r="D38" i="23"/>
  <c r="D36" i="23"/>
  <c r="D34" i="23"/>
  <c r="D32" i="23"/>
  <c r="D30" i="23"/>
  <c r="D28" i="23"/>
  <c r="D26" i="23"/>
  <c r="J5" i="23"/>
  <c r="J2" i="23" s="1"/>
  <c r="Y29" i="1"/>
  <c r="L4" i="23" s="1"/>
  <c r="Y12" i="1"/>
  <c r="J4" i="23" s="1"/>
  <c r="J8" i="23"/>
  <c r="R12" i="9"/>
  <c r="S12" i="9"/>
  <c r="T12" i="9"/>
  <c r="U12" i="9"/>
  <c r="R13" i="9"/>
  <c r="S13" i="9"/>
  <c r="T13" i="9"/>
  <c r="U13" i="9"/>
  <c r="R14" i="9"/>
  <c r="S14" i="9"/>
  <c r="T14" i="9"/>
  <c r="U14" i="9"/>
  <c r="R15" i="9"/>
  <c r="S15" i="9"/>
  <c r="T15" i="9"/>
  <c r="V15" i="9" s="1"/>
  <c r="U15" i="9"/>
  <c r="R16" i="9"/>
  <c r="S16" i="9"/>
  <c r="T16" i="9"/>
  <c r="U16" i="9"/>
  <c r="R17" i="9"/>
  <c r="S17" i="9"/>
  <c r="T17" i="9"/>
  <c r="U17" i="9"/>
  <c r="R18" i="9"/>
  <c r="S18" i="9"/>
  <c r="T18" i="9"/>
  <c r="U18" i="9"/>
  <c r="R19" i="9"/>
  <c r="S19" i="9"/>
  <c r="T19" i="9"/>
  <c r="U19" i="9"/>
  <c r="R20" i="9"/>
  <c r="S20" i="9"/>
  <c r="T20" i="9"/>
  <c r="U20" i="9"/>
  <c r="R21" i="9"/>
  <c r="S21" i="9"/>
  <c r="T21" i="9"/>
  <c r="V21" i="9" s="1"/>
  <c r="U21" i="9"/>
  <c r="R22" i="9"/>
  <c r="S22" i="9"/>
  <c r="T22" i="9"/>
  <c r="U22" i="9"/>
  <c r="R23" i="9"/>
  <c r="S23" i="9"/>
  <c r="T23" i="9"/>
  <c r="V23" i="9" s="1"/>
  <c r="U23" i="9"/>
  <c r="R24" i="9"/>
  <c r="S24" i="9"/>
  <c r="V24" i="9" s="1"/>
  <c r="T24" i="9"/>
  <c r="U24" i="9"/>
  <c r="R25" i="9"/>
  <c r="S25" i="9"/>
  <c r="T25" i="9"/>
  <c r="V25" i="9" s="1"/>
  <c r="U25" i="9"/>
  <c r="R26" i="9"/>
  <c r="S26" i="9"/>
  <c r="T26" i="9"/>
  <c r="U26" i="9"/>
  <c r="R27" i="9"/>
  <c r="S27" i="9"/>
  <c r="T27" i="9"/>
  <c r="V27" i="9" s="1"/>
  <c r="U27" i="9"/>
  <c r="R28" i="9"/>
  <c r="S28" i="9"/>
  <c r="T28" i="9"/>
  <c r="U28" i="9"/>
  <c r="R29" i="9"/>
  <c r="S29" i="9"/>
  <c r="T29" i="9"/>
  <c r="U29" i="9"/>
  <c r="R30" i="9"/>
  <c r="S30" i="9"/>
  <c r="T30" i="9"/>
  <c r="U30" i="9"/>
  <c r="I12" i="9"/>
  <c r="J12" i="9"/>
  <c r="K12" i="9"/>
  <c r="L12" i="9"/>
  <c r="M12" i="9"/>
  <c r="N12" i="9"/>
  <c r="O12" i="9"/>
  <c r="P12" i="9"/>
  <c r="I13" i="9"/>
  <c r="J13" i="9"/>
  <c r="K13" i="9"/>
  <c r="L13" i="9"/>
  <c r="M13" i="9"/>
  <c r="N13" i="9"/>
  <c r="O13" i="9"/>
  <c r="P13" i="9"/>
  <c r="I14" i="9"/>
  <c r="J14" i="9"/>
  <c r="K14" i="9"/>
  <c r="L14" i="9"/>
  <c r="M14" i="9"/>
  <c r="N14" i="9"/>
  <c r="O14" i="9"/>
  <c r="P14" i="9"/>
  <c r="I15" i="9"/>
  <c r="J15" i="9"/>
  <c r="K15" i="9"/>
  <c r="L15" i="9"/>
  <c r="M15" i="9"/>
  <c r="N15" i="9"/>
  <c r="O15" i="9"/>
  <c r="P15" i="9"/>
  <c r="I16" i="9"/>
  <c r="J16" i="9"/>
  <c r="K16" i="9"/>
  <c r="L16" i="9"/>
  <c r="M16" i="9"/>
  <c r="N16" i="9"/>
  <c r="O16" i="9"/>
  <c r="P16" i="9"/>
  <c r="I17" i="9"/>
  <c r="J17" i="9"/>
  <c r="K17" i="9"/>
  <c r="L17" i="9"/>
  <c r="M17" i="9"/>
  <c r="N17" i="9"/>
  <c r="O17" i="9"/>
  <c r="P17" i="9"/>
  <c r="I18" i="9"/>
  <c r="J18" i="9"/>
  <c r="K18" i="9"/>
  <c r="L18" i="9"/>
  <c r="M18" i="9"/>
  <c r="N18" i="9"/>
  <c r="O18" i="9"/>
  <c r="P18" i="9"/>
  <c r="I19" i="9"/>
  <c r="J19" i="9"/>
  <c r="K19" i="9"/>
  <c r="L19" i="9"/>
  <c r="M19" i="9"/>
  <c r="N19" i="9"/>
  <c r="O19" i="9"/>
  <c r="P19" i="9"/>
  <c r="I20" i="9"/>
  <c r="J20" i="9"/>
  <c r="K20" i="9"/>
  <c r="L20" i="9"/>
  <c r="M20" i="9"/>
  <c r="N20" i="9"/>
  <c r="O20" i="9"/>
  <c r="P20" i="9"/>
  <c r="I21" i="9"/>
  <c r="J21" i="9"/>
  <c r="K21" i="9"/>
  <c r="L21" i="9"/>
  <c r="M21" i="9"/>
  <c r="N21" i="9"/>
  <c r="O21" i="9"/>
  <c r="P21" i="9"/>
  <c r="I22" i="9"/>
  <c r="J22" i="9"/>
  <c r="K22" i="9"/>
  <c r="L22" i="9"/>
  <c r="M22" i="9"/>
  <c r="N22" i="9"/>
  <c r="O22" i="9"/>
  <c r="P22" i="9"/>
  <c r="I23" i="9"/>
  <c r="J23" i="9"/>
  <c r="K23" i="9"/>
  <c r="L23" i="9"/>
  <c r="M23" i="9"/>
  <c r="N23" i="9"/>
  <c r="O23" i="9"/>
  <c r="P23" i="9"/>
  <c r="I24" i="9"/>
  <c r="J24" i="9"/>
  <c r="K24" i="9"/>
  <c r="L24" i="9"/>
  <c r="M24" i="9"/>
  <c r="N24" i="9"/>
  <c r="O24" i="9"/>
  <c r="P24" i="9"/>
  <c r="I25" i="9"/>
  <c r="J25" i="9"/>
  <c r="K25" i="9"/>
  <c r="L25" i="9"/>
  <c r="M25" i="9"/>
  <c r="N25" i="9"/>
  <c r="O25" i="9"/>
  <c r="P25" i="9"/>
  <c r="I26" i="9"/>
  <c r="J26" i="9"/>
  <c r="K26" i="9"/>
  <c r="L26" i="9"/>
  <c r="M26" i="9"/>
  <c r="N26" i="9"/>
  <c r="O26" i="9"/>
  <c r="P26" i="9"/>
  <c r="I27" i="9"/>
  <c r="J27" i="9"/>
  <c r="K27" i="9"/>
  <c r="L27" i="9"/>
  <c r="M27" i="9"/>
  <c r="N27" i="9"/>
  <c r="O27" i="9"/>
  <c r="P27" i="9"/>
  <c r="I28" i="9"/>
  <c r="J28" i="9"/>
  <c r="K28" i="9"/>
  <c r="L28" i="9"/>
  <c r="M28" i="9"/>
  <c r="N28" i="9"/>
  <c r="O28" i="9"/>
  <c r="P28" i="9"/>
  <c r="I29" i="9"/>
  <c r="J29" i="9"/>
  <c r="K29" i="9"/>
  <c r="L29" i="9"/>
  <c r="M29" i="9"/>
  <c r="N29" i="9"/>
  <c r="O29" i="9"/>
  <c r="P29" i="9"/>
  <c r="I30" i="9"/>
  <c r="J30" i="9"/>
  <c r="K30" i="9"/>
  <c r="L30" i="9"/>
  <c r="M30" i="9"/>
  <c r="N30" i="9"/>
  <c r="O30" i="9"/>
  <c r="P30" i="9"/>
  <c r="P31" i="9" s="1"/>
  <c r="B12" i="9"/>
  <c r="C12" i="9"/>
  <c r="D12" i="9"/>
  <c r="B12" i="10" s="1"/>
  <c r="E12" i="9"/>
  <c r="D12" i="10" s="1"/>
  <c r="F12" i="9"/>
  <c r="G12" i="9"/>
  <c r="E12" i="10" s="1"/>
  <c r="F12" i="10" s="1"/>
  <c r="G12" i="10" s="1"/>
  <c r="H12" i="10" s="1"/>
  <c r="I12" i="10" s="1"/>
  <c r="J12" i="10" s="1"/>
  <c r="K12" i="10" s="1"/>
  <c r="L12" i="10" s="1"/>
  <c r="N12" i="10" s="1"/>
  <c r="P12" i="10" s="1"/>
  <c r="B13" i="9"/>
  <c r="C13" i="9"/>
  <c r="D14" i="12" s="1"/>
  <c r="D39" i="12" s="1"/>
  <c r="D13" i="9"/>
  <c r="B13" i="10" s="1"/>
  <c r="E13" i="9"/>
  <c r="D13" i="10" s="1"/>
  <c r="F13" i="9"/>
  <c r="G13" i="9"/>
  <c r="E13" i="10" s="1"/>
  <c r="B14" i="9"/>
  <c r="C14" i="9"/>
  <c r="D15" i="12" s="1"/>
  <c r="D40" i="12" s="1"/>
  <c r="D14" i="9"/>
  <c r="E14" i="9"/>
  <c r="E15" i="12" s="1"/>
  <c r="E40" i="12" s="1"/>
  <c r="F14" i="9"/>
  <c r="G14" i="9"/>
  <c r="E14" i="10" s="1"/>
  <c r="F14" i="10" s="1"/>
  <c r="G14" i="10" s="1"/>
  <c r="H14" i="10" s="1"/>
  <c r="I14" i="10" s="1"/>
  <c r="J14" i="10" s="1"/>
  <c r="K14" i="10" s="1"/>
  <c r="L14" i="10" s="1"/>
  <c r="M14" i="10" s="1"/>
  <c r="O14" i="10" s="1"/>
  <c r="Q14" i="10" s="1"/>
  <c r="B15" i="9"/>
  <c r="C15" i="9"/>
  <c r="D16" i="12" s="1"/>
  <c r="D41" i="12" s="1"/>
  <c r="D15" i="9"/>
  <c r="B15" i="10" s="1"/>
  <c r="E15" i="9"/>
  <c r="E16" i="12" s="1"/>
  <c r="E41" i="12" s="1"/>
  <c r="F15" i="9"/>
  <c r="G15" i="9"/>
  <c r="E15" i="10" s="1"/>
  <c r="F15" i="10" s="1"/>
  <c r="G15" i="10" s="1"/>
  <c r="H15" i="10" s="1"/>
  <c r="B16" i="9"/>
  <c r="C16" i="9"/>
  <c r="C16" i="10" s="1"/>
  <c r="D16" i="9"/>
  <c r="B16" i="10" s="1"/>
  <c r="E16" i="9"/>
  <c r="D16" i="10" s="1"/>
  <c r="F16" i="9"/>
  <c r="G16" i="9"/>
  <c r="E16" i="10" s="1"/>
  <c r="B17" i="9"/>
  <c r="C17" i="9"/>
  <c r="D18" i="12" s="1"/>
  <c r="D43" i="12" s="1"/>
  <c r="D17" i="9"/>
  <c r="B17" i="10" s="1"/>
  <c r="E17" i="9"/>
  <c r="D17" i="10" s="1"/>
  <c r="F17" i="9"/>
  <c r="G17" i="9"/>
  <c r="E17" i="10" s="1"/>
  <c r="F17" i="10" s="1"/>
  <c r="G17" i="10" s="1"/>
  <c r="H17" i="10" s="1"/>
  <c r="I17" i="10" s="1"/>
  <c r="J17" i="10" s="1"/>
  <c r="B18" i="9"/>
  <c r="C18" i="9"/>
  <c r="D18" i="9"/>
  <c r="E18" i="9"/>
  <c r="D18" i="10" s="1"/>
  <c r="F18" i="9"/>
  <c r="G18" i="9"/>
  <c r="E18" i="10" s="1"/>
  <c r="B19" i="9"/>
  <c r="C19" i="9"/>
  <c r="D19" i="9"/>
  <c r="E19" i="9"/>
  <c r="D19" i="10" s="1"/>
  <c r="F19" i="9"/>
  <c r="G19" i="9"/>
  <c r="E19" i="10" s="1"/>
  <c r="B20" i="9"/>
  <c r="C20" i="9"/>
  <c r="D20" i="9"/>
  <c r="C21" i="12" s="1"/>
  <c r="O21" i="12" s="1"/>
  <c r="E20" i="9"/>
  <c r="F20" i="9"/>
  <c r="G20" i="9"/>
  <c r="E20" i="10" s="1"/>
  <c r="F20" i="10" s="1"/>
  <c r="G20" i="10" s="1"/>
  <c r="H20" i="10" s="1"/>
  <c r="I20" i="10" s="1"/>
  <c r="J20" i="10" s="1"/>
  <c r="K20" i="10" s="1"/>
  <c r="B21" i="9"/>
  <c r="C21" i="9"/>
  <c r="D21" i="9"/>
  <c r="C22" i="12" s="1"/>
  <c r="E21" i="9"/>
  <c r="F21" i="9"/>
  <c r="G21" i="9"/>
  <c r="E21" i="10" s="1"/>
  <c r="F21" i="10" s="1"/>
  <c r="G21" i="10" s="1"/>
  <c r="H21" i="10" s="1"/>
  <c r="I21" i="10" s="1"/>
  <c r="J21" i="10" s="1"/>
  <c r="K21" i="10" s="1"/>
  <c r="L21" i="10" s="1"/>
  <c r="N21" i="10" s="1"/>
  <c r="P21" i="10" s="1"/>
  <c r="B22" i="9"/>
  <c r="C22" i="9"/>
  <c r="D23" i="12" s="1"/>
  <c r="D48" i="12" s="1"/>
  <c r="D22" i="9"/>
  <c r="C23" i="12" s="1"/>
  <c r="E22" i="9"/>
  <c r="F22" i="9"/>
  <c r="G22" i="9"/>
  <c r="E22" i="10" s="1"/>
  <c r="F22" i="10" s="1"/>
  <c r="G22" i="10" s="1"/>
  <c r="H22" i="10" s="1"/>
  <c r="I22" i="10" s="1"/>
  <c r="J22" i="10" s="1"/>
  <c r="K22" i="10" s="1"/>
  <c r="L22" i="10" s="1"/>
  <c r="N22" i="10" s="1"/>
  <c r="P22" i="10" s="1"/>
  <c r="B23" i="9"/>
  <c r="C23" i="9"/>
  <c r="D24" i="12" s="1"/>
  <c r="D49" i="12" s="1"/>
  <c r="D23" i="9"/>
  <c r="E23" i="9"/>
  <c r="F23" i="9"/>
  <c r="G23" i="9"/>
  <c r="E23" i="10" s="1"/>
  <c r="F23" i="10" s="1"/>
  <c r="G23" i="10" s="1"/>
  <c r="H23" i="10" s="1"/>
  <c r="I23" i="10" s="1"/>
  <c r="J23" i="10" s="1"/>
  <c r="K23" i="10" s="1"/>
  <c r="L23" i="10" s="1"/>
  <c r="N23" i="10" s="1"/>
  <c r="P23" i="10" s="1"/>
  <c r="B24" i="9"/>
  <c r="C24" i="9"/>
  <c r="C24" i="10" s="1"/>
  <c r="D24" i="9"/>
  <c r="E24" i="9"/>
  <c r="D24" i="10" s="1"/>
  <c r="F24" i="9"/>
  <c r="G24" i="9"/>
  <c r="E24" i="10" s="1"/>
  <c r="B25" i="9"/>
  <c r="C25" i="9"/>
  <c r="D26" i="12" s="1"/>
  <c r="D51" i="12" s="1"/>
  <c r="D25" i="9"/>
  <c r="E25" i="9"/>
  <c r="E26" i="12" s="1"/>
  <c r="E51" i="12" s="1"/>
  <c r="F25" i="9"/>
  <c r="G25" i="9"/>
  <c r="E25" i="10" s="1"/>
  <c r="F25" i="10" s="1"/>
  <c r="G25" i="10" s="1"/>
  <c r="H25" i="10" s="1"/>
  <c r="I25" i="10" s="1"/>
  <c r="J25" i="10" s="1"/>
  <c r="K25" i="10" s="1"/>
  <c r="L25" i="10" s="1"/>
  <c r="N25" i="10" s="1"/>
  <c r="P25" i="10" s="1"/>
  <c r="B26" i="9"/>
  <c r="C26" i="9"/>
  <c r="D27" i="12" s="1"/>
  <c r="D52" i="12" s="1"/>
  <c r="D26" i="9"/>
  <c r="E26" i="9"/>
  <c r="D26" i="10" s="1"/>
  <c r="F26" i="9"/>
  <c r="G26" i="9"/>
  <c r="E26" i="10" s="1"/>
  <c r="F26" i="10" s="1"/>
  <c r="G26" i="10" s="1"/>
  <c r="H26" i="10" s="1"/>
  <c r="I26" i="10" s="1"/>
  <c r="J26" i="10" s="1"/>
  <c r="K26" i="10" s="1"/>
  <c r="L26" i="10" s="1"/>
  <c r="N26" i="10" s="1"/>
  <c r="P26" i="10" s="1"/>
  <c r="B27" i="9"/>
  <c r="C27" i="9"/>
  <c r="D28" i="12" s="1"/>
  <c r="D53" i="12" s="1"/>
  <c r="D27" i="9"/>
  <c r="C28" i="12" s="1"/>
  <c r="E27" i="9"/>
  <c r="F27" i="9"/>
  <c r="G27" i="9"/>
  <c r="E27" i="10" s="1"/>
  <c r="F27" i="10" s="1"/>
  <c r="G27" i="10" s="1"/>
  <c r="H27" i="10" s="1"/>
  <c r="I27" i="10" s="1"/>
  <c r="J27" i="10" s="1"/>
  <c r="K27" i="10" s="1"/>
  <c r="L27" i="10" s="1"/>
  <c r="B28" i="9"/>
  <c r="C28" i="9"/>
  <c r="C28" i="10" s="1"/>
  <c r="D28" i="9"/>
  <c r="C29" i="12" s="1"/>
  <c r="G29" i="12" s="1"/>
  <c r="E28" i="9"/>
  <c r="D28" i="10" s="1"/>
  <c r="F28" i="9"/>
  <c r="G28" i="9"/>
  <c r="E28" i="10" s="1"/>
  <c r="B29" i="9"/>
  <c r="C29" i="9"/>
  <c r="C29" i="10" s="1"/>
  <c r="D29" i="9"/>
  <c r="B29" i="10" s="1"/>
  <c r="E29" i="9"/>
  <c r="D29" i="10" s="1"/>
  <c r="F29" i="9"/>
  <c r="G29" i="9"/>
  <c r="E29" i="10" s="1"/>
  <c r="B30" i="9"/>
  <c r="C30" i="9"/>
  <c r="D31" i="12" s="1"/>
  <c r="D56" i="12" s="1"/>
  <c r="D30" i="9"/>
  <c r="E30" i="9"/>
  <c r="D30" i="10" s="1"/>
  <c r="F30" i="9"/>
  <c r="G30" i="9"/>
  <c r="E30" i="10" s="1"/>
  <c r="F30" i="10" s="1"/>
  <c r="A12" i="9"/>
  <c r="A12" i="10" s="1"/>
  <c r="A13" i="12" s="1"/>
  <c r="A38" i="12" s="1"/>
  <c r="B38" i="12" s="1"/>
  <c r="A13" i="9"/>
  <c r="A13" i="10" s="1"/>
  <c r="A14" i="12" s="1"/>
  <c r="A14" i="9"/>
  <c r="A15" i="9"/>
  <c r="A15" i="10" s="1"/>
  <c r="A16" i="12" s="1"/>
  <c r="A16" i="9"/>
  <c r="A16" i="10" s="1"/>
  <c r="A17" i="12" s="1"/>
  <c r="A17" i="9"/>
  <c r="A18" i="9"/>
  <c r="A18" i="10" s="1"/>
  <c r="A19" i="12" s="1"/>
  <c r="A44" i="12" s="1"/>
  <c r="B44" i="12" s="1"/>
  <c r="A19" i="9"/>
  <c r="A19" i="10" s="1"/>
  <c r="A20" i="12" s="1"/>
  <c r="A20" i="9"/>
  <c r="A20" i="10" s="1"/>
  <c r="A21" i="12" s="1"/>
  <c r="B21" i="12" s="1"/>
  <c r="A21" i="9"/>
  <c r="A21" i="10" s="1"/>
  <c r="A22" i="12" s="1"/>
  <c r="A22" i="9"/>
  <c r="A23" i="9"/>
  <c r="A23" i="10" s="1"/>
  <c r="A24" i="12" s="1"/>
  <c r="A24" i="9"/>
  <c r="A24" i="10" s="1"/>
  <c r="A25" i="12" s="1"/>
  <c r="A50" i="12" s="1"/>
  <c r="B50" i="12" s="1"/>
  <c r="A25" i="9"/>
  <c r="A25" i="10" s="1"/>
  <c r="A26" i="12" s="1"/>
  <c r="A26" i="9"/>
  <c r="A26" i="10" s="1"/>
  <c r="A27" i="12" s="1"/>
  <c r="A27" i="9"/>
  <c r="A27" i="10"/>
  <c r="A28" i="12" s="1"/>
  <c r="A28" i="9"/>
  <c r="A28" i="10" s="1"/>
  <c r="A29" i="12" s="1"/>
  <c r="B29" i="12" s="1"/>
  <c r="A29" i="9"/>
  <c r="A29" i="10" s="1"/>
  <c r="A30" i="12" s="1"/>
  <c r="A55" i="12" s="1"/>
  <c r="B55" i="12" s="1"/>
  <c r="A30" i="9"/>
  <c r="A30" i="10" s="1"/>
  <c r="A31" i="12" s="1"/>
  <c r="K25" i="1"/>
  <c r="L25" i="1"/>
  <c r="Y25" i="1"/>
  <c r="AA25" i="1"/>
  <c r="AC25" i="1"/>
  <c r="K27" i="1"/>
  <c r="L27" i="1"/>
  <c r="Y27" i="1"/>
  <c r="AA27" i="1"/>
  <c r="AC27" i="1"/>
  <c r="K16" i="1"/>
  <c r="L16" i="1"/>
  <c r="Y16" i="1"/>
  <c r="AA16" i="1"/>
  <c r="AC16" i="1"/>
  <c r="K17" i="1"/>
  <c r="L17" i="1"/>
  <c r="AA17" i="1"/>
  <c r="AC17" i="1"/>
  <c r="K18" i="1"/>
  <c r="L18" i="1"/>
  <c r="Y18" i="1"/>
  <c r="K4" i="23" s="1"/>
  <c r="AA18" i="1"/>
  <c r="AC18" i="1"/>
  <c r="K19" i="1"/>
  <c r="L19" i="1"/>
  <c r="Y19" i="1"/>
  <c r="AA19" i="1"/>
  <c r="AC19" i="1"/>
  <c r="K20" i="1"/>
  <c r="L20" i="1"/>
  <c r="Y20" i="1"/>
  <c r="AA20" i="1"/>
  <c r="AC20" i="1"/>
  <c r="K21" i="1"/>
  <c r="L21" i="1"/>
  <c r="Y21" i="1"/>
  <c r="AA21" i="1"/>
  <c r="AC21" i="1"/>
  <c r="J45" i="31"/>
  <c r="J44" i="31"/>
  <c r="J43" i="31"/>
  <c r="J42" i="31"/>
  <c r="J41" i="31"/>
  <c r="J40" i="31"/>
  <c r="J39" i="31"/>
  <c r="J38" i="31"/>
  <c r="J37" i="31"/>
  <c r="J36" i="31"/>
  <c r="J35" i="31"/>
  <c r="J34" i="31"/>
  <c r="J33" i="31"/>
  <c r="J32" i="31"/>
  <c r="J31" i="31"/>
  <c r="J30" i="31"/>
  <c r="J29" i="31"/>
  <c r="L29" i="31"/>
  <c r="J28" i="31"/>
  <c r="J27" i="31"/>
  <c r="J26" i="31"/>
  <c r="J25" i="31"/>
  <c r="L25" i="31"/>
  <c r="J24" i="31"/>
  <c r="U28" i="31"/>
  <c r="U27" i="31"/>
  <c r="U26" i="31"/>
  <c r="U25" i="31"/>
  <c r="U24" i="31"/>
  <c r="B20" i="33"/>
  <c r="B18" i="33"/>
  <c r="B19" i="33"/>
  <c r="A14" i="33"/>
  <c r="A9" i="33"/>
  <c r="C3" i="32"/>
  <c r="B3" i="32"/>
  <c r="A3" i="32"/>
  <c r="E4" i="30"/>
  <c r="E3" i="30"/>
  <c r="F1" i="31"/>
  <c r="C1" i="27"/>
  <c r="T32" i="1"/>
  <c r="S32" i="1"/>
  <c r="R32" i="1"/>
  <c r="Q32" i="1"/>
  <c r="P32" i="1"/>
  <c r="O32" i="1"/>
  <c r="N32" i="1"/>
  <c r="M32" i="1"/>
  <c r="Y13" i="1"/>
  <c r="Y14" i="1"/>
  <c r="Y15" i="1"/>
  <c r="Y22" i="1"/>
  <c r="Y23" i="1"/>
  <c r="Y24" i="1"/>
  <c r="Y26" i="1"/>
  <c r="Y28" i="1"/>
  <c r="Y30" i="1"/>
  <c r="Y31" i="1"/>
  <c r="B46" i="1"/>
  <c r="B47" i="1"/>
  <c r="B48" i="1"/>
  <c r="F46" i="31"/>
  <c r="E46" i="31"/>
  <c r="G45" i="31"/>
  <c r="G44" i="31"/>
  <c r="G43" i="31"/>
  <c r="G42" i="31"/>
  <c r="G41" i="31"/>
  <c r="G40" i="31"/>
  <c r="G39" i="31"/>
  <c r="G38" i="31"/>
  <c r="G37" i="31"/>
  <c r="G36" i="31"/>
  <c r="G35" i="31"/>
  <c r="G34" i="31"/>
  <c r="L34" i="31"/>
  <c r="G33" i="31"/>
  <c r="G32" i="31"/>
  <c r="G31" i="31"/>
  <c r="L31" i="31"/>
  <c r="G30" i="31"/>
  <c r="G29" i="31"/>
  <c r="G28" i="31"/>
  <c r="G27" i="31"/>
  <c r="L27" i="31"/>
  <c r="G26" i="31"/>
  <c r="L26" i="31"/>
  <c r="G25" i="31"/>
  <c r="G24" i="31"/>
  <c r="L24" i="31"/>
  <c r="B48" i="31"/>
  <c r="B49" i="31"/>
  <c r="B50" i="31"/>
  <c r="F5" i="31"/>
  <c r="H45" i="31"/>
  <c r="H44" i="31"/>
  <c r="H43" i="31"/>
  <c r="H42" i="31"/>
  <c r="H41" i="31"/>
  <c r="H40" i="31"/>
  <c r="H39" i="31"/>
  <c r="H38" i="31"/>
  <c r="H37" i="31"/>
  <c r="H36" i="31"/>
  <c r="H25" i="31"/>
  <c r="H26" i="31"/>
  <c r="H27" i="31"/>
  <c r="H28" i="31"/>
  <c r="H29" i="31"/>
  <c r="H30" i="31"/>
  <c r="H31" i="31"/>
  <c r="H32" i="31"/>
  <c r="H33" i="31"/>
  <c r="H34" i="31"/>
  <c r="H35" i="31"/>
  <c r="H24" i="31"/>
  <c r="J23" i="31"/>
  <c r="B47" i="31"/>
  <c r="B46" i="31"/>
  <c r="E7" i="30"/>
  <c r="E6" i="30"/>
  <c r="E5" i="30"/>
  <c r="E11" i="30"/>
  <c r="E34" i="30" s="1"/>
  <c r="E17" i="27"/>
  <c r="J36" i="9"/>
  <c r="I36" i="9"/>
  <c r="U36" i="9"/>
  <c r="T36" i="9"/>
  <c r="S36" i="9"/>
  <c r="R36" i="9"/>
  <c r="P36" i="9"/>
  <c r="O36" i="9"/>
  <c r="N36" i="9"/>
  <c r="M36" i="9"/>
  <c r="L36" i="9"/>
  <c r="K36" i="9"/>
  <c r="C30" i="2"/>
  <c r="C29" i="2"/>
  <c r="C28" i="2"/>
  <c r="C27" i="2"/>
  <c r="C26" i="2"/>
  <c r="C34" i="13"/>
  <c r="C33" i="13"/>
  <c r="C32" i="13"/>
  <c r="C31" i="13"/>
  <c r="C30" i="13"/>
  <c r="A4" i="9"/>
  <c r="A3" i="9"/>
  <c r="A2" i="9"/>
  <c r="A1" i="9"/>
  <c r="R54" i="9"/>
  <c r="S54" i="9"/>
  <c r="T54" i="9"/>
  <c r="U54" i="9"/>
  <c r="R55" i="9"/>
  <c r="S55" i="9"/>
  <c r="T55" i="9"/>
  <c r="U55" i="9"/>
  <c r="R56" i="9"/>
  <c r="S56" i="9"/>
  <c r="T56" i="9"/>
  <c r="U56" i="9"/>
  <c r="R57" i="9"/>
  <c r="S57" i="9"/>
  <c r="T57" i="9"/>
  <c r="U57" i="9"/>
  <c r="R58" i="9"/>
  <c r="S58" i="9"/>
  <c r="T58" i="9"/>
  <c r="U58" i="9"/>
  <c r="R59" i="9"/>
  <c r="S59" i="9"/>
  <c r="T59" i="9"/>
  <c r="U59" i="9"/>
  <c r="R60" i="9"/>
  <c r="S60" i="9"/>
  <c r="T60" i="9"/>
  <c r="U60" i="9"/>
  <c r="R61" i="9"/>
  <c r="S61" i="9"/>
  <c r="T61" i="9"/>
  <c r="U61" i="9"/>
  <c r="R62" i="9"/>
  <c r="S62" i="9"/>
  <c r="T62" i="9"/>
  <c r="U62" i="9"/>
  <c r="R63" i="9"/>
  <c r="S63" i="9"/>
  <c r="T63" i="9"/>
  <c r="U63" i="9"/>
  <c r="R64" i="9"/>
  <c r="S64" i="9"/>
  <c r="T64" i="9"/>
  <c r="U64" i="9"/>
  <c r="S53" i="9"/>
  <c r="T53" i="9"/>
  <c r="U53" i="9"/>
  <c r="R53" i="9"/>
  <c r="U38" i="9"/>
  <c r="T38" i="9"/>
  <c r="S38" i="9"/>
  <c r="R38" i="9"/>
  <c r="U37" i="9"/>
  <c r="T37" i="9"/>
  <c r="S37" i="9"/>
  <c r="R37" i="9"/>
  <c r="U11" i="9"/>
  <c r="T11" i="9"/>
  <c r="S11" i="9"/>
  <c r="R11" i="9"/>
  <c r="P38" i="9"/>
  <c r="O38" i="9"/>
  <c r="N38" i="9"/>
  <c r="M38" i="9"/>
  <c r="L38" i="9"/>
  <c r="K38" i="9"/>
  <c r="J38" i="9"/>
  <c r="I38" i="9"/>
  <c r="P37" i="9"/>
  <c r="O37" i="9"/>
  <c r="N37" i="9"/>
  <c r="M37" i="9"/>
  <c r="L37" i="9"/>
  <c r="K37" i="9"/>
  <c r="J37" i="9"/>
  <c r="I37" i="9"/>
  <c r="U47" i="9"/>
  <c r="T47" i="9"/>
  <c r="S47" i="9"/>
  <c r="R47" i="9"/>
  <c r="U46" i="9"/>
  <c r="T46" i="9"/>
  <c r="S46" i="9"/>
  <c r="R46" i="9"/>
  <c r="U45" i="9"/>
  <c r="T45" i="9"/>
  <c r="S45" i="9"/>
  <c r="R45" i="9"/>
  <c r="U44" i="9"/>
  <c r="T44" i="9"/>
  <c r="S44" i="9"/>
  <c r="R44" i="9"/>
  <c r="U43" i="9"/>
  <c r="T43" i="9"/>
  <c r="S43" i="9"/>
  <c r="R43" i="9"/>
  <c r="U42" i="9"/>
  <c r="T42" i="9"/>
  <c r="S42" i="9"/>
  <c r="R42" i="9"/>
  <c r="U41" i="9"/>
  <c r="T41" i="9"/>
  <c r="S41" i="9"/>
  <c r="R41" i="9"/>
  <c r="U40" i="9"/>
  <c r="T40" i="9"/>
  <c r="S40" i="9"/>
  <c r="R40" i="9"/>
  <c r="U39" i="9"/>
  <c r="T39" i="9"/>
  <c r="S39" i="9"/>
  <c r="R39" i="9"/>
  <c r="P47" i="9"/>
  <c r="O47" i="9"/>
  <c r="N47" i="9"/>
  <c r="M47" i="9"/>
  <c r="L47" i="9"/>
  <c r="K47" i="9"/>
  <c r="J47" i="9"/>
  <c r="I47" i="9"/>
  <c r="P46" i="9"/>
  <c r="O46" i="9"/>
  <c r="N46" i="9"/>
  <c r="M46" i="9"/>
  <c r="L46" i="9"/>
  <c r="K46" i="9"/>
  <c r="J46" i="9"/>
  <c r="I46" i="9"/>
  <c r="P45" i="9"/>
  <c r="O45" i="9"/>
  <c r="N45" i="9"/>
  <c r="M45" i="9"/>
  <c r="L45" i="9"/>
  <c r="K45" i="9"/>
  <c r="J45" i="9"/>
  <c r="I45" i="9"/>
  <c r="P44" i="9"/>
  <c r="O44" i="9"/>
  <c r="N44" i="9"/>
  <c r="M44" i="9"/>
  <c r="L44" i="9"/>
  <c r="K44" i="9"/>
  <c r="J44" i="9"/>
  <c r="I44" i="9"/>
  <c r="P43" i="9"/>
  <c r="O43" i="9"/>
  <c r="N43" i="9"/>
  <c r="M43" i="9"/>
  <c r="L43" i="9"/>
  <c r="K43" i="9"/>
  <c r="J43" i="9"/>
  <c r="I43" i="9"/>
  <c r="P42" i="9"/>
  <c r="O42" i="9"/>
  <c r="N42" i="9"/>
  <c r="M42" i="9"/>
  <c r="L42" i="9"/>
  <c r="K42" i="9"/>
  <c r="J42" i="9"/>
  <c r="I42" i="9"/>
  <c r="P41" i="9"/>
  <c r="O41" i="9"/>
  <c r="N41" i="9"/>
  <c r="M41" i="9"/>
  <c r="L41" i="9"/>
  <c r="K41" i="9"/>
  <c r="J41" i="9"/>
  <c r="I41" i="9"/>
  <c r="P40" i="9"/>
  <c r="O40" i="9"/>
  <c r="N40" i="9"/>
  <c r="M40" i="9"/>
  <c r="L40" i="9"/>
  <c r="K40" i="9"/>
  <c r="J40" i="9"/>
  <c r="I40" i="9"/>
  <c r="P39" i="9"/>
  <c r="O39" i="9"/>
  <c r="N39" i="9"/>
  <c r="M39" i="9"/>
  <c r="L39" i="9"/>
  <c r="K39" i="9"/>
  <c r="J39" i="9"/>
  <c r="I39" i="9"/>
  <c r="J11" i="9"/>
  <c r="K11" i="9"/>
  <c r="L11" i="9"/>
  <c r="M11" i="9"/>
  <c r="N11" i="9"/>
  <c r="O11" i="9"/>
  <c r="P11" i="9"/>
  <c r="I11" i="9"/>
  <c r="A58" i="9"/>
  <c r="A58" i="10" s="1"/>
  <c r="A103" i="12" s="1"/>
  <c r="P103" i="12" s="1"/>
  <c r="B58" i="9"/>
  <c r="C58" i="9"/>
  <c r="C58" i="10" s="1"/>
  <c r="D58" i="9"/>
  <c r="B58" i="10" s="1"/>
  <c r="E58" i="9"/>
  <c r="E103" i="12" s="1"/>
  <c r="E120" i="12" s="1"/>
  <c r="F58" i="9"/>
  <c r="G58" i="9"/>
  <c r="E58" i="10" s="1"/>
  <c r="A59" i="9"/>
  <c r="A59" i="10" s="1"/>
  <c r="A104" i="12" s="1"/>
  <c r="O104" i="12" s="1"/>
  <c r="B59" i="9"/>
  <c r="C59" i="9"/>
  <c r="D104" i="12" s="1"/>
  <c r="D121" i="12" s="1"/>
  <c r="D59" i="9"/>
  <c r="C104" i="12" s="1"/>
  <c r="C121" i="12" s="1"/>
  <c r="E59" i="9"/>
  <c r="H59" i="9" s="1"/>
  <c r="F59" i="9"/>
  <c r="G59" i="9"/>
  <c r="E59" i="10" s="1"/>
  <c r="F59" i="10" s="1"/>
  <c r="G59" i="10" s="1"/>
  <c r="H59" i="10" s="1"/>
  <c r="I59" i="10" s="1"/>
  <c r="A60" i="9"/>
  <c r="A60" i="10" s="1"/>
  <c r="A105" i="12" s="1"/>
  <c r="O105" i="12" s="1"/>
  <c r="B60" i="9"/>
  <c r="C60" i="9"/>
  <c r="C60" i="10" s="1"/>
  <c r="D60" i="9"/>
  <c r="B60" i="10" s="1"/>
  <c r="E60" i="9"/>
  <c r="E105" i="12" s="1"/>
  <c r="E122" i="12" s="1"/>
  <c r="F60" i="9"/>
  <c r="G60" i="9"/>
  <c r="E60" i="10" s="1"/>
  <c r="F60" i="10" s="1"/>
  <c r="G60" i="10" s="1"/>
  <c r="H60" i="10" s="1"/>
  <c r="I60" i="10" s="1"/>
  <c r="J60" i="10" s="1"/>
  <c r="K60" i="10" s="1"/>
  <c r="A61" i="9"/>
  <c r="A61" i="10" s="1"/>
  <c r="A106" i="12" s="1"/>
  <c r="B106" i="12" s="1"/>
  <c r="B61" i="9"/>
  <c r="C61" i="9"/>
  <c r="D106" i="12" s="1"/>
  <c r="D123" i="12" s="1"/>
  <c r="D61" i="9"/>
  <c r="C106" i="12" s="1"/>
  <c r="C123" i="12" s="1"/>
  <c r="E61" i="9"/>
  <c r="F61" i="9"/>
  <c r="G61" i="9"/>
  <c r="E61" i="10" s="1"/>
  <c r="F61" i="10" s="1"/>
  <c r="G61" i="10" s="1"/>
  <c r="H61" i="10" s="1"/>
  <c r="I61" i="10" s="1"/>
  <c r="J61" i="10" s="1"/>
  <c r="K61" i="10" s="1"/>
  <c r="L61" i="10" s="1"/>
  <c r="N61" i="10" s="1"/>
  <c r="A62" i="9"/>
  <c r="A62" i="10" s="1"/>
  <c r="A107" i="12" s="1"/>
  <c r="O107" i="12" s="1"/>
  <c r="B62" i="9"/>
  <c r="C62" i="9"/>
  <c r="D62" i="9"/>
  <c r="E62" i="9"/>
  <c r="E107" i="12" s="1"/>
  <c r="E124" i="12" s="1"/>
  <c r="F62" i="9"/>
  <c r="G62" i="9"/>
  <c r="E62" i="10" s="1"/>
  <c r="A63" i="9"/>
  <c r="A63" i="10" s="1"/>
  <c r="A108" i="12" s="1"/>
  <c r="A125" i="12" s="1"/>
  <c r="B125" i="12" s="1"/>
  <c r="B63" i="9"/>
  <c r="C63" i="9"/>
  <c r="D108" i="12" s="1"/>
  <c r="D125" i="12" s="1"/>
  <c r="D63" i="9"/>
  <c r="C108" i="12" s="1"/>
  <c r="C125" i="12" s="1"/>
  <c r="E63" i="9"/>
  <c r="F63" i="9"/>
  <c r="G63" i="9"/>
  <c r="E63" i="10" s="1"/>
  <c r="F63" i="10" s="1"/>
  <c r="G63" i="10" s="1"/>
  <c r="H63" i="10" s="1"/>
  <c r="I63" i="10" s="1"/>
  <c r="J63" i="10" s="1"/>
  <c r="K63" i="10" s="1"/>
  <c r="L63" i="10" s="1"/>
  <c r="A64" i="9"/>
  <c r="A64" i="10" s="1"/>
  <c r="A109" i="12" s="1"/>
  <c r="A126" i="12" s="1"/>
  <c r="B126" i="12" s="1"/>
  <c r="B64" i="9"/>
  <c r="C64" i="9"/>
  <c r="D64" i="9"/>
  <c r="C109" i="12" s="1"/>
  <c r="C126" i="12" s="1"/>
  <c r="E64" i="9"/>
  <c r="F64" i="9"/>
  <c r="G64" i="9"/>
  <c r="E64" i="10" s="1"/>
  <c r="F64" i="10" s="1"/>
  <c r="G64" i="10" s="1"/>
  <c r="H64" i="10" s="1"/>
  <c r="I64" i="10" s="1"/>
  <c r="J64" i="10" s="1"/>
  <c r="K64" i="10" s="1"/>
  <c r="A54" i="9"/>
  <c r="A54" i="10" s="1"/>
  <c r="A99" i="12" s="1"/>
  <c r="B54" i="9"/>
  <c r="C54" i="9"/>
  <c r="C54" i="10" s="1"/>
  <c r="D54" i="9"/>
  <c r="E54" i="9"/>
  <c r="F54" i="9"/>
  <c r="G54" i="9"/>
  <c r="E54" i="10" s="1"/>
  <c r="F54" i="10" s="1"/>
  <c r="G54" i="10" s="1"/>
  <c r="H54" i="10" s="1"/>
  <c r="I54" i="10" s="1"/>
  <c r="A55" i="9"/>
  <c r="A55" i="10" s="1"/>
  <c r="A100" i="12" s="1"/>
  <c r="A117" i="12" s="1"/>
  <c r="B117" i="12" s="1"/>
  <c r="B55" i="9"/>
  <c r="C55" i="9"/>
  <c r="C55" i="10" s="1"/>
  <c r="D55" i="9"/>
  <c r="E55" i="9"/>
  <c r="E100" i="12" s="1"/>
  <c r="E117" i="12" s="1"/>
  <c r="F55" i="9"/>
  <c r="G55" i="9"/>
  <c r="E55" i="10" s="1"/>
  <c r="A56" i="9"/>
  <c r="A56" i="10" s="1"/>
  <c r="A101" i="12" s="1"/>
  <c r="B56" i="9"/>
  <c r="C56" i="9"/>
  <c r="D101" i="12" s="1"/>
  <c r="D118" i="12" s="1"/>
  <c r="D56" i="9"/>
  <c r="B56" i="10" s="1"/>
  <c r="E56" i="9"/>
  <c r="E101" i="12" s="1"/>
  <c r="E118" i="12" s="1"/>
  <c r="F56" i="9"/>
  <c r="G56" i="9"/>
  <c r="E56" i="10" s="1"/>
  <c r="F56" i="10" s="1"/>
  <c r="G56" i="10" s="1"/>
  <c r="A57" i="9"/>
  <c r="A57" i="10" s="1"/>
  <c r="A102" i="12" s="1"/>
  <c r="B57" i="9"/>
  <c r="C57" i="9"/>
  <c r="D102" i="12" s="1"/>
  <c r="D119" i="12" s="1"/>
  <c r="D57" i="9"/>
  <c r="E57" i="9"/>
  <c r="D57" i="10" s="1"/>
  <c r="F57" i="9"/>
  <c r="G57" i="9"/>
  <c r="E57" i="10" s="1"/>
  <c r="F57" i="10" s="1"/>
  <c r="G57" i="10" s="1"/>
  <c r="B53" i="9"/>
  <c r="C53" i="9"/>
  <c r="D53" i="9"/>
  <c r="B53" i="10" s="1"/>
  <c r="E53" i="9"/>
  <c r="D53" i="10" s="1"/>
  <c r="F53" i="9"/>
  <c r="G53" i="9"/>
  <c r="E53" i="10" s="1"/>
  <c r="F53" i="10" s="1"/>
  <c r="A53" i="9"/>
  <c r="A53" i="10" s="1"/>
  <c r="A98" i="12" s="1"/>
  <c r="P98" i="12" s="1"/>
  <c r="A37" i="9"/>
  <c r="A37" i="10" s="1"/>
  <c r="A64" i="12" s="1"/>
  <c r="B37" i="9"/>
  <c r="C37" i="9"/>
  <c r="D37" i="9"/>
  <c r="C64" i="12" s="1"/>
  <c r="C81" i="12" s="1"/>
  <c r="E37" i="9"/>
  <c r="F37" i="9"/>
  <c r="G37" i="9"/>
  <c r="E37" i="10" s="1"/>
  <c r="F37" i="10" s="1"/>
  <c r="G37" i="10" s="1"/>
  <c r="H37" i="10" s="1"/>
  <c r="A38" i="9"/>
  <c r="A38" i="10" s="1"/>
  <c r="A65" i="12" s="1"/>
  <c r="B38" i="9"/>
  <c r="C38" i="9"/>
  <c r="D38" i="9"/>
  <c r="B38" i="10" s="1"/>
  <c r="E38" i="9"/>
  <c r="D38" i="10" s="1"/>
  <c r="F38" i="9"/>
  <c r="G38" i="9"/>
  <c r="E38" i="10" s="1"/>
  <c r="F38" i="10" s="1"/>
  <c r="A39" i="9"/>
  <c r="A39" i="10" s="1"/>
  <c r="A66" i="12" s="1"/>
  <c r="B39" i="9"/>
  <c r="C39" i="9"/>
  <c r="D66" i="12" s="1"/>
  <c r="D83" i="12" s="1"/>
  <c r="D39" i="9"/>
  <c r="E39" i="9"/>
  <c r="D39" i="10" s="1"/>
  <c r="F39" i="9"/>
  <c r="G39" i="9"/>
  <c r="E39" i="10" s="1"/>
  <c r="A40" i="9"/>
  <c r="A40" i="10" s="1"/>
  <c r="A67" i="12" s="1"/>
  <c r="B40" i="9"/>
  <c r="C40" i="9"/>
  <c r="C40" i="10" s="1"/>
  <c r="D40" i="9"/>
  <c r="B40" i="10" s="1"/>
  <c r="E40" i="9"/>
  <c r="F40" i="9"/>
  <c r="G40" i="9"/>
  <c r="E40" i="10" s="1"/>
  <c r="F40" i="10" s="1"/>
  <c r="G40" i="10" s="1"/>
  <c r="H40" i="10" s="1"/>
  <c r="A41" i="9"/>
  <c r="A41" i="10" s="1"/>
  <c r="A68" i="12" s="1"/>
  <c r="O68" i="12" s="1"/>
  <c r="B41" i="9"/>
  <c r="C41" i="9"/>
  <c r="D68" i="12" s="1"/>
  <c r="D85" i="12" s="1"/>
  <c r="D41" i="9"/>
  <c r="B41" i="10" s="1"/>
  <c r="E41" i="9"/>
  <c r="D41" i="10" s="1"/>
  <c r="F41" i="9"/>
  <c r="G41" i="9"/>
  <c r="E41" i="10" s="1"/>
  <c r="F41" i="10" s="1"/>
  <c r="G41" i="10" s="1"/>
  <c r="H41" i="10" s="1"/>
  <c r="I41" i="10" s="1"/>
  <c r="J41" i="10" s="1"/>
  <c r="K41" i="10" s="1"/>
  <c r="L41" i="10" s="1"/>
  <c r="N41" i="10" s="1"/>
  <c r="A42" i="9"/>
  <c r="A42" i="10" s="1"/>
  <c r="A69" i="12" s="1"/>
  <c r="A86" i="12" s="1"/>
  <c r="B86" i="12" s="1"/>
  <c r="B42" i="9"/>
  <c r="C42" i="9"/>
  <c r="C42" i="10" s="1"/>
  <c r="D42" i="9"/>
  <c r="C69" i="12" s="1"/>
  <c r="C86" i="12" s="1"/>
  <c r="E42" i="9"/>
  <c r="F42" i="9"/>
  <c r="G42" i="9"/>
  <c r="E42" i="10" s="1"/>
  <c r="F42" i="10" s="1"/>
  <c r="G42" i="10" s="1"/>
  <c r="H42" i="10" s="1"/>
  <c r="I42" i="10" s="1"/>
  <c r="J42" i="10" s="1"/>
  <c r="A43" i="9"/>
  <c r="A43" i="10" s="1"/>
  <c r="A70" i="12" s="1"/>
  <c r="H70" i="12" s="1"/>
  <c r="B43" i="9"/>
  <c r="C43" i="9"/>
  <c r="D43" i="9"/>
  <c r="E43" i="9"/>
  <c r="D43" i="10" s="1"/>
  <c r="F43" i="9"/>
  <c r="G43" i="9"/>
  <c r="E43" i="10" s="1"/>
  <c r="F43" i="10" s="1"/>
  <c r="G43" i="10" s="1"/>
  <c r="A44" i="9"/>
  <c r="A44" i="10" s="1"/>
  <c r="A71" i="12" s="1"/>
  <c r="R71" i="12" s="1"/>
  <c r="B44" i="9"/>
  <c r="C44" i="9"/>
  <c r="D44" i="9"/>
  <c r="E44" i="9"/>
  <c r="D44" i="10" s="1"/>
  <c r="F44" i="9"/>
  <c r="G44" i="9"/>
  <c r="E44" i="10" s="1"/>
  <c r="F44" i="10" s="1"/>
  <c r="G44" i="10" s="1"/>
  <c r="H44" i="10" s="1"/>
  <c r="A45" i="9"/>
  <c r="A45" i="10" s="1"/>
  <c r="A72" i="12" s="1"/>
  <c r="Q72" i="12" s="1"/>
  <c r="B45" i="9"/>
  <c r="C45" i="9"/>
  <c r="C45" i="10" s="1"/>
  <c r="D45" i="9"/>
  <c r="B45" i="10" s="1"/>
  <c r="E45" i="9"/>
  <c r="F45" i="9"/>
  <c r="G45" i="9"/>
  <c r="E45" i="10" s="1"/>
  <c r="F45" i="10" s="1"/>
  <c r="G45" i="10" s="1"/>
  <c r="A46" i="9"/>
  <c r="A46" i="10" s="1"/>
  <c r="A73" i="12" s="1"/>
  <c r="B46" i="9"/>
  <c r="C46" i="9"/>
  <c r="C46" i="10" s="1"/>
  <c r="D46" i="9"/>
  <c r="C73" i="12" s="1"/>
  <c r="C90" i="12" s="1"/>
  <c r="E46" i="9"/>
  <c r="F46" i="9"/>
  <c r="G46" i="9"/>
  <c r="E46" i="10" s="1"/>
  <c r="F46" i="10" s="1"/>
  <c r="G46" i="10" s="1"/>
  <c r="H46" i="10" s="1"/>
  <c r="I46" i="10" s="1"/>
  <c r="J46" i="10" s="1"/>
  <c r="K46" i="10" s="1"/>
  <c r="L46" i="10" s="1"/>
  <c r="A47" i="9"/>
  <c r="A47" i="10" s="1"/>
  <c r="A74" i="12" s="1"/>
  <c r="R74" i="12" s="1"/>
  <c r="B47" i="9"/>
  <c r="C47" i="9"/>
  <c r="D47" i="9"/>
  <c r="C74" i="12" s="1"/>
  <c r="C91" i="12" s="1"/>
  <c r="E47" i="9"/>
  <c r="E74" i="12" s="1"/>
  <c r="E91" i="12" s="1"/>
  <c r="F47" i="9"/>
  <c r="G47" i="9"/>
  <c r="E47" i="10" s="1"/>
  <c r="F47" i="10" s="1"/>
  <c r="G47" i="10" s="1"/>
  <c r="H47" i="10" s="1"/>
  <c r="I47" i="10" s="1"/>
  <c r="J47" i="10" s="1"/>
  <c r="K47" i="10" s="1"/>
  <c r="L47" i="10" s="1"/>
  <c r="B36" i="9"/>
  <c r="C36" i="9"/>
  <c r="D63" i="12" s="1"/>
  <c r="D80" i="12" s="1"/>
  <c r="D36" i="9"/>
  <c r="B36" i="10" s="1"/>
  <c r="E36" i="9"/>
  <c r="F36" i="9"/>
  <c r="H36" i="9" s="1"/>
  <c r="G36" i="9"/>
  <c r="E36" i="10" s="1"/>
  <c r="F36" i="10" s="1"/>
  <c r="G36" i="10" s="1"/>
  <c r="H36" i="10" s="1"/>
  <c r="A36" i="9"/>
  <c r="B11" i="9"/>
  <c r="C11" i="9"/>
  <c r="D12" i="12" s="1"/>
  <c r="D37" i="12" s="1"/>
  <c r="D11" i="9"/>
  <c r="B11" i="10" s="1"/>
  <c r="E11" i="9"/>
  <c r="D11" i="10" s="1"/>
  <c r="F11" i="9"/>
  <c r="G11" i="9"/>
  <c r="E11" i="10" s="1"/>
  <c r="F11" i="10" s="1"/>
  <c r="G11" i="10" s="1"/>
  <c r="H11" i="10" s="1"/>
  <c r="I11" i="10" s="1"/>
  <c r="J11" i="10" s="1"/>
  <c r="K11" i="10" s="1"/>
  <c r="L11" i="10" s="1"/>
  <c r="N11" i="10" s="1"/>
  <c r="P11" i="10" s="1"/>
  <c r="A11" i="9"/>
  <c r="A11" i="10" s="1"/>
  <c r="A12" i="12" s="1"/>
  <c r="A3" i="10"/>
  <c r="A2" i="10"/>
  <c r="A1" i="10"/>
  <c r="A3" i="12"/>
  <c r="A2" i="12"/>
  <c r="A1" i="12"/>
  <c r="S137" i="12"/>
  <c r="T137" i="12"/>
  <c r="N109" i="12"/>
  <c r="N108" i="12"/>
  <c r="N107" i="12"/>
  <c r="N106" i="12"/>
  <c r="N105" i="12"/>
  <c r="N104" i="12"/>
  <c r="N103" i="12"/>
  <c r="N102" i="12"/>
  <c r="N101" i="12"/>
  <c r="N100" i="12"/>
  <c r="N99" i="12"/>
  <c r="N98" i="12"/>
  <c r="P65" i="9"/>
  <c r="O65" i="9"/>
  <c r="N65" i="9"/>
  <c r="M65" i="9"/>
  <c r="L65" i="9"/>
  <c r="K65" i="9"/>
  <c r="J65" i="9"/>
  <c r="I65" i="9"/>
  <c r="Q64" i="9"/>
  <c r="Q63" i="9"/>
  <c r="Q62" i="9"/>
  <c r="Q61" i="9"/>
  <c r="Q60" i="9"/>
  <c r="Q59" i="9"/>
  <c r="Q58" i="9"/>
  <c r="Q57" i="9"/>
  <c r="Q56" i="9"/>
  <c r="Q55" i="9"/>
  <c r="Q54" i="9"/>
  <c r="Q53" i="9"/>
  <c r="K28" i="1"/>
  <c r="L28" i="1"/>
  <c r="AA28" i="1"/>
  <c r="AC28" i="1"/>
  <c r="K29" i="1"/>
  <c r="L29" i="1"/>
  <c r="AA29" i="1"/>
  <c r="AC29" i="1"/>
  <c r="K24" i="1"/>
  <c r="L24" i="1"/>
  <c r="AA24" i="1"/>
  <c r="AC24" i="1"/>
  <c r="K26" i="1"/>
  <c r="L26" i="1"/>
  <c r="AA26" i="1"/>
  <c r="AC26" i="1"/>
  <c r="K30" i="1"/>
  <c r="L30" i="1"/>
  <c r="AA30" i="1"/>
  <c r="AB30" i="1"/>
  <c r="AC30" i="1"/>
  <c r="K13" i="1"/>
  <c r="K14" i="1"/>
  <c r="K15" i="1"/>
  <c r="K22" i="1"/>
  <c r="K23" i="1"/>
  <c r="K31" i="1"/>
  <c r="L23" i="1"/>
  <c r="AA23" i="1"/>
  <c r="AB23" i="1"/>
  <c r="AC23" i="1"/>
  <c r="AC31" i="1"/>
  <c r="AC22" i="1"/>
  <c r="AC15" i="1"/>
  <c r="AC14" i="1"/>
  <c r="AC13" i="1"/>
  <c r="AC12" i="1"/>
  <c r="L31" i="1"/>
  <c r="AA31" i="1"/>
  <c r="K11" i="1"/>
  <c r="L11" i="1"/>
  <c r="AA22" i="1"/>
  <c r="L22" i="1"/>
  <c r="AA15" i="1"/>
  <c r="L15" i="1"/>
  <c r="AA14" i="1"/>
  <c r="AA13" i="1"/>
  <c r="L13" i="1"/>
  <c r="AA12" i="1"/>
  <c r="K12" i="1"/>
  <c r="L12" i="1"/>
  <c r="L14" i="1"/>
  <c r="AG22" i="1"/>
  <c r="AB14" i="1"/>
  <c r="AD14" i="1" s="1"/>
  <c r="AE14" i="1" s="1"/>
  <c r="AB22" i="1"/>
  <c r="AD22" i="1" s="1"/>
  <c r="AB13" i="1"/>
  <c r="AD13" i="1" s="1"/>
  <c r="AE13" i="1" s="1"/>
  <c r="AB31" i="1"/>
  <c r="AD31" i="1" s="1"/>
  <c r="AE31" i="1" s="1"/>
  <c r="AB15" i="1"/>
  <c r="AD15" i="1" s="1"/>
  <c r="AE15" i="1" s="1"/>
  <c r="AB12" i="1"/>
  <c r="AB32" i="1" s="1"/>
  <c r="AF22" i="1"/>
  <c r="K44" i="31"/>
  <c r="L44" i="31"/>
  <c r="K45" i="31"/>
  <c r="L45" i="31"/>
  <c r="K32" i="31"/>
  <c r="L32" i="31"/>
  <c r="K40" i="31"/>
  <c r="L40" i="31"/>
  <c r="K36" i="31"/>
  <c r="L36" i="31"/>
  <c r="K43" i="31"/>
  <c r="L43" i="31"/>
  <c r="K39" i="31"/>
  <c r="L39" i="31"/>
  <c r="K38" i="31"/>
  <c r="L38" i="31"/>
  <c r="K33" i="31"/>
  <c r="K35" i="31"/>
  <c r="L35" i="31"/>
  <c r="K37" i="31"/>
  <c r="L37" i="31"/>
  <c r="K41" i="31"/>
  <c r="L41" i="31"/>
  <c r="K42" i="31"/>
  <c r="L42" i="31"/>
  <c r="E12" i="31"/>
  <c r="L30" i="31"/>
  <c r="L28" i="31"/>
  <c r="G46" i="31"/>
  <c r="J11" i="23"/>
  <c r="J26" i="1"/>
  <c r="J18" i="1"/>
  <c r="E6" i="31"/>
  <c r="C8" i="31" s="1"/>
  <c r="E16" i="31"/>
  <c r="C59" i="10"/>
  <c r="E22" i="27"/>
  <c r="E18" i="27"/>
  <c r="E19" i="27" s="1"/>
  <c r="C15" i="10"/>
  <c r="I25" i="30"/>
  <c r="F25" i="30" s="1"/>
  <c r="C31" i="33"/>
  <c r="C17" i="10"/>
  <c r="C22" i="10"/>
  <c r="E19" i="12"/>
  <c r="E44" i="12" s="1"/>
  <c r="D55" i="10"/>
  <c r="C30" i="10"/>
  <c r="B22" i="10"/>
  <c r="D17" i="12"/>
  <c r="D42" i="12" s="1"/>
  <c r="E17" i="12"/>
  <c r="E42" i="12" s="1"/>
  <c r="C103" i="12"/>
  <c r="C120" i="12" s="1"/>
  <c r="G30" i="10"/>
  <c r="A4" i="12"/>
  <c r="A4" i="10"/>
  <c r="J59" i="10"/>
  <c r="B109" i="12"/>
  <c r="H55" i="9"/>
  <c r="G117" i="12" s="1"/>
  <c r="AN3" i="32"/>
  <c r="A1" i="27"/>
  <c r="B6" i="27" s="1"/>
  <c r="C1" i="31"/>
  <c r="G2" i="23"/>
  <c r="D2" i="23"/>
  <c r="D23" i="23"/>
  <c r="N2" i="23"/>
  <c r="A30" i="23"/>
  <c r="E109" i="12"/>
  <c r="E126" i="12" s="1"/>
  <c r="D15" i="10"/>
  <c r="P48" i="9"/>
  <c r="B46" i="10"/>
  <c r="D56" i="10"/>
  <c r="C41" i="10"/>
  <c r="M26" i="10"/>
  <c r="O26" i="10" s="1"/>
  <c r="Q26" i="10" s="1"/>
  <c r="S26" i="10" s="1"/>
  <c r="C25" i="10"/>
  <c r="D30" i="12"/>
  <c r="D55" i="12" s="1"/>
  <c r="H40" i="9"/>
  <c r="C65" i="12"/>
  <c r="C82" i="12" s="1"/>
  <c r="M21" i="10"/>
  <c r="O21" i="10" s="1"/>
  <c r="Q21" i="10" s="1"/>
  <c r="R21" i="10" s="1"/>
  <c r="C27" i="10"/>
  <c r="C13" i="10"/>
  <c r="C105" i="12"/>
  <c r="C122" i="12" s="1"/>
  <c r="H54" i="9"/>
  <c r="G116" i="12" s="1"/>
  <c r="D21" i="12"/>
  <c r="D46" i="12" s="1"/>
  <c r="C20" i="10"/>
  <c r="F18" i="10"/>
  <c r="G18" i="10" s="1"/>
  <c r="H18" i="10" s="1"/>
  <c r="I18" i="10" s="1"/>
  <c r="J18" i="10" s="1"/>
  <c r="K18" i="10" s="1"/>
  <c r="L18" i="10" s="1"/>
  <c r="N18" i="10" s="1"/>
  <c r="P18" i="10" s="1"/>
  <c r="C14" i="10"/>
  <c r="B21" i="10"/>
  <c r="C99" i="12"/>
  <c r="C116" i="12" s="1"/>
  <c r="B54" i="10"/>
  <c r="B63" i="10"/>
  <c r="B25" i="12"/>
  <c r="D103" i="12"/>
  <c r="D120" i="12" s="1"/>
  <c r="H23" i="9"/>
  <c r="D74" i="12"/>
  <c r="D91" i="12" s="1"/>
  <c r="C47" i="10"/>
  <c r="G72" i="12"/>
  <c r="R72" i="12"/>
  <c r="F72" i="12"/>
  <c r="J72" i="12"/>
  <c r="H72" i="12"/>
  <c r="O72" i="12"/>
  <c r="M72" i="12"/>
  <c r="K72" i="12"/>
  <c r="I72" i="12"/>
  <c r="B44" i="10"/>
  <c r="C71" i="12"/>
  <c r="C88" i="12" s="1"/>
  <c r="C30" i="12"/>
  <c r="O30" i="12" s="1"/>
  <c r="B61" i="10"/>
  <c r="B25" i="10"/>
  <c r="C26" i="12"/>
  <c r="O26" i="12" s="1"/>
  <c r="S26" i="12" s="1"/>
  <c r="C24" i="12"/>
  <c r="M24" i="12" s="1"/>
  <c r="B23" i="10"/>
  <c r="C12" i="10"/>
  <c r="D13" i="12"/>
  <c r="D38" i="12" s="1"/>
  <c r="H68" i="12"/>
  <c r="C66" i="12"/>
  <c r="C83" i="12" s="1"/>
  <c r="B39" i="10"/>
  <c r="D27" i="10"/>
  <c r="E28" i="12"/>
  <c r="E53" i="12" s="1"/>
  <c r="H27" i="9"/>
  <c r="B26" i="10"/>
  <c r="C27" i="12"/>
  <c r="O27" i="12" s="1"/>
  <c r="S27" i="12" s="1"/>
  <c r="B24" i="10"/>
  <c r="C25" i="12"/>
  <c r="R25" i="12" s="1"/>
  <c r="D22" i="12"/>
  <c r="D47" i="12" s="1"/>
  <c r="C21" i="10"/>
  <c r="E102" i="12"/>
  <c r="E119" i="12" s="1"/>
  <c r="B30" i="12"/>
  <c r="B27" i="12"/>
  <c r="A52" i="12"/>
  <c r="B52" i="12" s="1"/>
  <c r="D46" i="10"/>
  <c r="E73" i="12"/>
  <c r="E90" i="12" s="1"/>
  <c r="E18" i="12"/>
  <c r="E43" i="12" s="1"/>
  <c r="H17" i="9"/>
  <c r="D59" i="10"/>
  <c r="A53" i="12"/>
  <c r="B53" i="12" s="1"/>
  <c r="B28" i="12"/>
  <c r="E27" i="12"/>
  <c r="E52" i="12" s="1"/>
  <c r="H26" i="9"/>
  <c r="D20" i="12"/>
  <c r="D45" i="12" s="1"/>
  <c r="C19" i="10"/>
  <c r="B14" i="10"/>
  <c r="C15" i="12"/>
  <c r="K15" i="12" s="1"/>
  <c r="H57" i="9"/>
  <c r="H119" i="12" s="1"/>
  <c r="C62" i="10"/>
  <c r="D107" i="12"/>
  <c r="D124" i="12" s="1"/>
  <c r="D23" i="10"/>
  <c r="E24" i="12"/>
  <c r="E49" i="12" s="1"/>
  <c r="F58" i="10"/>
  <c r="G58" i="10" s="1"/>
  <c r="H58" i="10" s="1"/>
  <c r="I58" i="10" s="1"/>
  <c r="J58" i="10" s="1"/>
  <c r="K58" i="10" s="1"/>
  <c r="L58" i="10" s="1"/>
  <c r="I48" i="9"/>
  <c r="R48" i="9"/>
  <c r="C43" i="10"/>
  <c r="D70" i="12"/>
  <c r="D87" i="12" s="1"/>
  <c r="B55" i="10"/>
  <c r="C100" i="12"/>
  <c r="C117" i="12" s="1"/>
  <c r="R65" i="9"/>
  <c r="H25" i="9"/>
  <c r="M48" i="9"/>
  <c r="A22" i="10"/>
  <c r="A23" i="12" s="1"/>
  <c r="B23" i="12" s="1"/>
  <c r="B30" i="10"/>
  <c r="C31" i="12"/>
  <c r="M31" i="12" s="1"/>
  <c r="B18" i="10"/>
  <c r="C19" i="12"/>
  <c r="I19" i="12" s="1"/>
  <c r="A124" i="12"/>
  <c r="B124" i="12" s="1"/>
  <c r="P107" i="12"/>
  <c r="B107" i="12"/>
  <c r="R107" i="12"/>
  <c r="Q107" i="12"/>
  <c r="E63" i="12"/>
  <c r="E80" i="12" s="1"/>
  <c r="D36" i="10"/>
  <c r="C102" i="12"/>
  <c r="C119" i="12" s="1"/>
  <c r="B57" i="10"/>
  <c r="C14" i="12"/>
  <c r="M14" i="12" s="1"/>
  <c r="A42" i="12"/>
  <c r="B42" i="12" s="1"/>
  <c r="B17" i="12"/>
  <c r="D47" i="10"/>
  <c r="D42" i="10"/>
  <c r="I68" i="12"/>
  <c r="R109" i="12"/>
  <c r="O109" i="12"/>
  <c r="B59" i="10"/>
  <c r="C11" i="10"/>
  <c r="N27" i="10"/>
  <c r="P27" i="10" s="1"/>
  <c r="S27" i="10" s="1"/>
  <c r="M27" i="10"/>
  <c r="O27" i="10" s="1"/>
  <c r="Q27" i="10" s="1"/>
  <c r="P72" i="12"/>
  <c r="S72" i="12" s="1"/>
  <c r="L72" i="12"/>
  <c r="A89" i="12"/>
  <c r="B89" i="12" s="1"/>
  <c r="B72" i="12"/>
  <c r="L48" i="9"/>
  <c r="J26" i="12"/>
  <c r="J51" i="12" s="1"/>
  <c r="I29" i="12"/>
  <c r="C54" i="12"/>
  <c r="A48" i="12"/>
  <c r="B48" i="12" s="1"/>
  <c r="S107" i="12"/>
  <c r="E4" i="34"/>
  <c r="O4" i="34" s="1"/>
  <c r="P4" i="34" s="1"/>
  <c r="C27" i="33"/>
  <c r="I3" i="32"/>
  <c r="K3" i="32"/>
  <c r="Q3" i="32"/>
  <c r="A26" i="33"/>
  <c r="B26" i="33" s="1"/>
  <c r="C26" i="33"/>
  <c r="L60" i="10"/>
  <c r="N60" i="10" s="1"/>
  <c r="H30" i="10"/>
  <c r="I30" i="10" s="1"/>
  <c r="L20" i="10"/>
  <c r="M20" i="10" s="1"/>
  <c r="O20" i="10" s="1"/>
  <c r="V47" i="9"/>
  <c r="J48" i="9"/>
  <c r="N48" i="9"/>
  <c r="S48" i="9"/>
  <c r="U65" i="9"/>
  <c r="V53" i="9"/>
  <c r="H46" i="31"/>
  <c r="M18" i="10"/>
  <c r="O18" i="10" s="1"/>
  <c r="U3" i="32"/>
  <c r="C29" i="33"/>
  <c r="A29" i="33"/>
  <c r="I23" i="30"/>
  <c r="F23" i="30" s="1"/>
  <c r="M63" i="10"/>
  <c r="O63" i="10" s="1"/>
  <c r="N63" i="10"/>
  <c r="P63" i="10" s="1"/>
  <c r="G70" i="12"/>
  <c r="G69" i="12"/>
  <c r="G38" i="10"/>
  <c r="H38" i="10" s="1"/>
  <c r="L33" i="31"/>
  <c r="K46" i="31"/>
  <c r="M43" i="31"/>
  <c r="N43" i="31"/>
  <c r="O43" i="31"/>
  <c r="P43" i="31"/>
  <c r="Q43" i="31"/>
  <c r="R43" i="31"/>
  <c r="M45" i="31"/>
  <c r="N45" i="31"/>
  <c r="O45" i="31"/>
  <c r="P45" i="31"/>
  <c r="Q45" i="31"/>
  <c r="R45" i="31"/>
  <c r="A36" i="10"/>
  <c r="A63" i="12" s="1"/>
  <c r="K17" i="10"/>
  <c r="L17" i="10" s="1"/>
  <c r="N17" i="10" s="1"/>
  <c r="A31" i="33"/>
  <c r="M35" i="31"/>
  <c r="N35" i="31"/>
  <c r="O35" i="31"/>
  <c r="P35" i="31"/>
  <c r="Q35" i="31"/>
  <c r="R35" i="31"/>
  <c r="D105" i="12"/>
  <c r="D122" i="12" s="1"/>
  <c r="T3" i="32"/>
  <c r="M41" i="31"/>
  <c r="N41" i="31"/>
  <c r="O41" i="31"/>
  <c r="P41" i="31"/>
  <c r="Q41" i="31"/>
  <c r="R41" i="31"/>
  <c r="Q65" i="9"/>
  <c r="E71" i="12"/>
  <c r="E88" i="12" s="1"/>
  <c r="L46" i="31"/>
  <c r="M25" i="31"/>
  <c r="N25" i="31"/>
  <c r="O25" i="31"/>
  <c r="P25" i="31"/>
  <c r="Q25" i="31"/>
  <c r="R25" i="31"/>
  <c r="Z31" i="1"/>
  <c r="D31" i="33"/>
  <c r="B31" i="33"/>
  <c r="D26" i="33"/>
  <c r="A30" i="33"/>
  <c r="B30" i="33" s="1"/>
  <c r="I24" i="30"/>
  <c r="F24" i="30"/>
  <c r="C30" i="33"/>
  <c r="M34" i="31"/>
  <c r="N34" i="31"/>
  <c r="O34" i="31"/>
  <c r="P34" i="31"/>
  <c r="Q34" i="31"/>
  <c r="R34" i="31"/>
  <c r="M32" i="31"/>
  <c r="N32" i="31"/>
  <c r="O32" i="31"/>
  <c r="P32" i="31"/>
  <c r="Q32" i="31"/>
  <c r="R32" i="31"/>
  <c r="M30" i="31"/>
  <c r="N30" i="31"/>
  <c r="O30" i="31"/>
  <c r="P30" i="31"/>
  <c r="Q30" i="31"/>
  <c r="R30" i="31"/>
  <c r="M24" i="31"/>
  <c r="M31" i="31"/>
  <c r="N31" i="31"/>
  <c r="O31" i="31"/>
  <c r="P31" i="31"/>
  <c r="Q31" i="31"/>
  <c r="R31" i="31"/>
  <c r="M27" i="31"/>
  <c r="N27" i="31"/>
  <c r="O27" i="31"/>
  <c r="P27" i="31"/>
  <c r="Q27" i="31"/>
  <c r="R27" i="31"/>
  <c r="M39" i="31"/>
  <c r="N39" i="31"/>
  <c r="O39" i="31"/>
  <c r="P39" i="31"/>
  <c r="Q39" i="31"/>
  <c r="R39" i="31"/>
  <c r="M44" i="31"/>
  <c r="N44" i="31"/>
  <c r="O44" i="31"/>
  <c r="P44" i="31"/>
  <c r="Q44" i="31"/>
  <c r="R44" i="31"/>
  <c r="M36" i="31"/>
  <c r="N36" i="31"/>
  <c r="O36" i="31"/>
  <c r="P36" i="31"/>
  <c r="Q36" i="31"/>
  <c r="R36" i="31"/>
  <c r="M37" i="31"/>
  <c r="N37" i="31"/>
  <c r="O37" i="31"/>
  <c r="P37" i="31"/>
  <c r="Q37" i="31"/>
  <c r="R37" i="31"/>
  <c r="M38" i="31"/>
  <c r="N38" i="31"/>
  <c r="O38" i="31"/>
  <c r="P38" i="31"/>
  <c r="Q38" i="31"/>
  <c r="R38" i="31"/>
  <c r="M42" i="31"/>
  <c r="N42" i="31"/>
  <c r="O42" i="31"/>
  <c r="P42" i="31"/>
  <c r="Q42" i="31"/>
  <c r="R42" i="31"/>
  <c r="M40" i="31"/>
  <c r="N40" i="31"/>
  <c r="O40" i="31"/>
  <c r="P40" i="31"/>
  <c r="Q40" i="31"/>
  <c r="R40" i="31"/>
  <c r="M33" i="31"/>
  <c r="N33" i="31"/>
  <c r="O33" i="31"/>
  <c r="P33" i="31"/>
  <c r="Q33" i="31"/>
  <c r="R33" i="31"/>
  <c r="D29" i="33"/>
  <c r="B29" i="33"/>
  <c r="M29" i="31"/>
  <c r="N29" i="31"/>
  <c r="O29" i="31"/>
  <c r="P29" i="31"/>
  <c r="Q29" i="31"/>
  <c r="R29" i="31"/>
  <c r="M28" i="31"/>
  <c r="N28" i="31"/>
  <c r="O28" i="31"/>
  <c r="P28" i="31"/>
  <c r="Q28" i="31"/>
  <c r="R28" i="31"/>
  <c r="M26" i="31"/>
  <c r="N26" i="31"/>
  <c r="O26" i="31"/>
  <c r="P26" i="31"/>
  <c r="Q26" i="31"/>
  <c r="R26" i="31"/>
  <c r="N24" i="31"/>
  <c r="M46" i="31"/>
  <c r="D30" i="33"/>
  <c r="H3" i="32"/>
  <c r="N46" i="31"/>
  <c r="O24" i="31"/>
  <c r="O46" i="31"/>
  <c r="P24" i="31"/>
  <c r="N3" i="32"/>
  <c r="C25" i="33"/>
  <c r="C32" i="33" s="1"/>
  <c r="A25" i="33"/>
  <c r="B25" i="33" s="1"/>
  <c r="J3" i="32"/>
  <c r="P46" i="31"/>
  <c r="Q24" i="31"/>
  <c r="AC3" i="32"/>
  <c r="AI3" i="32"/>
  <c r="C28" i="33"/>
  <c r="P3" i="32"/>
  <c r="A28" i="33"/>
  <c r="D28" i="33" s="1"/>
  <c r="Q46" i="31"/>
  <c r="R24" i="31"/>
  <c r="R46" i="31"/>
  <c r="J33" i="23"/>
  <c r="J23" i="23"/>
  <c r="AH3" i="32"/>
  <c r="AB3" i="32"/>
  <c r="AD3" i="32"/>
  <c r="AJ3" i="32"/>
  <c r="AF3" i="32"/>
  <c r="AL3" i="32"/>
  <c r="AE3" i="32"/>
  <c r="AK3" i="32"/>
  <c r="Y32" i="1" l="1"/>
  <c r="L31" i="9"/>
  <c r="Z30" i="1"/>
  <c r="D14" i="10"/>
  <c r="B20" i="10"/>
  <c r="L21" i="12"/>
  <c r="B19" i="12"/>
  <c r="V29" i="9"/>
  <c r="H29" i="9"/>
  <c r="E30" i="12"/>
  <c r="E55" i="12" s="1"/>
  <c r="E29" i="12"/>
  <c r="E54" i="12" s="1"/>
  <c r="A54" i="12"/>
  <c r="B54" i="12" s="1"/>
  <c r="K21" i="12"/>
  <c r="J21" i="12"/>
  <c r="G21" i="12"/>
  <c r="C46" i="12"/>
  <c r="M21" i="12"/>
  <c r="Q21" i="12"/>
  <c r="P21" i="12"/>
  <c r="R21" i="12"/>
  <c r="I21" i="12"/>
  <c r="O31" i="9"/>
  <c r="V19" i="9"/>
  <c r="V18" i="9"/>
  <c r="V17" i="9"/>
  <c r="V16" i="9"/>
  <c r="M31" i="9"/>
  <c r="M72" i="9" s="1"/>
  <c r="V14" i="9"/>
  <c r="T31" i="9"/>
  <c r="R31" i="9"/>
  <c r="R72" i="9" s="1"/>
  <c r="K31" i="9"/>
  <c r="H18" i="9"/>
  <c r="I44" i="12" s="1"/>
  <c r="C18" i="12"/>
  <c r="L18" i="12" s="1"/>
  <c r="L43" i="12" s="1"/>
  <c r="C17" i="12"/>
  <c r="O17" i="12" s="1"/>
  <c r="C16" i="12"/>
  <c r="G16" i="12" s="1"/>
  <c r="A46" i="12"/>
  <c r="B46" i="12" s="1"/>
  <c r="C40" i="12"/>
  <c r="M15" i="12"/>
  <c r="G15" i="12"/>
  <c r="Q15" i="12"/>
  <c r="R14" i="12"/>
  <c r="Z13" i="1"/>
  <c r="I31" i="9"/>
  <c r="I72" i="9" s="1"/>
  <c r="AG12" i="1"/>
  <c r="J31" i="9"/>
  <c r="J72" i="9" s="1"/>
  <c r="C39" i="12"/>
  <c r="I14" i="12"/>
  <c r="O14" i="12"/>
  <c r="K14" i="12"/>
  <c r="L14" i="12"/>
  <c r="J14" i="12"/>
  <c r="Q14" i="12"/>
  <c r="H12" i="9"/>
  <c r="E13" i="12"/>
  <c r="E38" i="12" s="1"/>
  <c r="B13" i="12"/>
  <c r="G33" i="12"/>
  <c r="H25" i="12"/>
  <c r="P15" i="12"/>
  <c r="Q74" i="12"/>
  <c r="D69" i="12"/>
  <c r="D86" i="12" s="1"/>
  <c r="H62" i="9"/>
  <c r="P109" i="12"/>
  <c r="D72" i="12"/>
  <c r="D89" i="12" s="1"/>
  <c r="H63" i="9"/>
  <c r="J125" i="12" s="1"/>
  <c r="V40" i="9"/>
  <c r="V44" i="9"/>
  <c r="V38" i="9"/>
  <c r="V64" i="9"/>
  <c r="V62" i="9"/>
  <c r="V60" i="9"/>
  <c r="W56" i="9"/>
  <c r="V36" i="9"/>
  <c r="K26" i="12"/>
  <c r="L15" i="12"/>
  <c r="B74" i="12"/>
  <c r="P74" i="12"/>
  <c r="C63" i="12"/>
  <c r="C80" i="12" s="1"/>
  <c r="D60" i="10"/>
  <c r="K31" i="12"/>
  <c r="F15" i="12"/>
  <c r="E12" i="12"/>
  <c r="E37" i="12" s="1"/>
  <c r="H11" i="9"/>
  <c r="H33" i="12" s="1"/>
  <c r="L19" i="12"/>
  <c r="I15" i="12"/>
  <c r="I24" i="12"/>
  <c r="Q109" i="12"/>
  <c r="T109" i="12" s="1"/>
  <c r="D62" i="10"/>
  <c r="H56" i="9"/>
  <c r="F118" i="12" s="1"/>
  <c r="AD23" i="1"/>
  <c r="AE23" i="1" s="1"/>
  <c r="Z23" i="1"/>
  <c r="R124" i="12"/>
  <c r="F24" i="12"/>
  <c r="F49" i="12" s="1"/>
  <c r="J15" i="12"/>
  <c r="J117" i="12"/>
  <c r="D67" i="12"/>
  <c r="D84" i="12" s="1"/>
  <c r="O25" i="12"/>
  <c r="R15" i="12"/>
  <c r="L24" i="12"/>
  <c r="E70" i="12"/>
  <c r="E87" i="12" s="1"/>
  <c r="I71" i="12"/>
  <c r="B37" i="10"/>
  <c r="H38" i="9"/>
  <c r="K70" i="12"/>
  <c r="T107" i="12"/>
  <c r="G124" i="12"/>
  <c r="M124" i="12"/>
  <c r="I124" i="12"/>
  <c r="H42" i="9"/>
  <c r="J124" i="12"/>
  <c r="N31" i="9"/>
  <c r="N72" i="9" s="1"/>
  <c r="S31" i="9"/>
  <c r="E65" i="12"/>
  <c r="E82" i="12" s="1"/>
  <c r="K124" i="12"/>
  <c r="B103" i="12"/>
  <c r="E108" i="12"/>
  <c r="E125" i="12" s="1"/>
  <c r="C98" i="12"/>
  <c r="C115" i="12" s="1"/>
  <c r="Q71" i="12"/>
  <c r="H60" i="9"/>
  <c r="I122" i="12" s="1"/>
  <c r="V39" i="9"/>
  <c r="V41" i="9"/>
  <c r="V43" i="9"/>
  <c r="V45" i="9"/>
  <c r="W47" i="9"/>
  <c r="W38" i="9"/>
  <c r="V37" i="9"/>
  <c r="T65" i="9"/>
  <c r="W63" i="9"/>
  <c r="V61" i="9"/>
  <c r="W59" i="9"/>
  <c r="W57" i="9"/>
  <c r="V55" i="9"/>
  <c r="O124" i="12"/>
  <c r="R103" i="12"/>
  <c r="D63" i="10"/>
  <c r="H124" i="12"/>
  <c r="I23" i="12"/>
  <c r="P23" i="12"/>
  <c r="K23" i="12"/>
  <c r="H23" i="12"/>
  <c r="G23" i="12"/>
  <c r="O23" i="12"/>
  <c r="Q23" i="12"/>
  <c r="F23" i="12"/>
  <c r="N23" i="12" s="1"/>
  <c r="L23" i="12"/>
  <c r="J23" i="12"/>
  <c r="C48" i="12"/>
  <c r="M23" i="12"/>
  <c r="R23" i="12"/>
  <c r="T23" i="12" s="1"/>
  <c r="F24" i="10"/>
  <c r="G24" i="10" s="1"/>
  <c r="H24" i="10" s="1"/>
  <c r="I24" i="10" s="1"/>
  <c r="J24" i="10" s="1"/>
  <c r="K24" i="10" s="1"/>
  <c r="L24" i="10" s="1"/>
  <c r="N24" i="10" s="1"/>
  <c r="P24" i="10" s="1"/>
  <c r="A45" i="12"/>
  <c r="B45" i="12" s="1"/>
  <c r="B20" i="12"/>
  <c r="G66" i="12"/>
  <c r="R66" i="12"/>
  <c r="O66" i="12"/>
  <c r="F66" i="12"/>
  <c r="J66" i="12"/>
  <c r="G122" i="12"/>
  <c r="K122" i="12"/>
  <c r="H122" i="12"/>
  <c r="J122" i="12"/>
  <c r="M122" i="12"/>
  <c r="F19" i="10"/>
  <c r="G19" i="10" s="1"/>
  <c r="H19" i="10" s="1"/>
  <c r="I19" i="10" s="1"/>
  <c r="J19" i="10" s="1"/>
  <c r="K19" i="10" s="1"/>
  <c r="L19" i="10" s="1"/>
  <c r="N19" i="10" s="1"/>
  <c r="P19" i="10" s="1"/>
  <c r="P70" i="12"/>
  <c r="M70" i="12"/>
  <c r="H26" i="12"/>
  <c r="L49" i="12"/>
  <c r="G71" i="12"/>
  <c r="H58" i="9"/>
  <c r="P120" i="12" s="1"/>
  <c r="E104" i="12"/>
  <c r="E121" i="12" s="1"/>
  <c r="D29" i="12"/>
  <c r="D54" i="12" s="1"/>
  <c r="C39" i="10"/>
  <c r="C101" i="12"/>
  <c r="C118" i="12" s="1"/>
  <c r="H30" i="9"/>
  <c r="M56" i="12" s="1"/>
  <c r="H15" i="9"/>
  <c r="T71" i="9"/>
  <c r="O71" i="12"/>
  <c r="F70" i="12"/>
  <c r="B70" i="12"/>
  <c r="M11" i="10"/>
  <c r="O11" i="10" s="1"/>
  <c r="P72" i="9"/>
  <c r="C52" i="12"/>
  <c r="I49" i="12"/>
  <c r="D25" i="10"/>
  <c r="C23" i="10"/>
  <c r="N72" i="12"/>
  <c r="B71" i="12"/>
  <c r="D58" i="10"/>
  <c r="F71" i="12"/>
  <c r="J71" i="12"/>
  <c r="H20" i="9"/>
  <c r="O46" i="12" s="1"/>
  <c r="H71" i="12"/>
  <c r="R70" i="12"/>
  <c r="D73" i="12"/>
  <c r="D90" i="12" s="1"/>
  <c r="W53" i="9"/>
  <c r="M12" i="10"/>
  <c r="O12" i="10" s="1"/>
  <c r="Q12" i="10" s="1"/>
  <c r="G14" i="12"/>
  <c r="P19" i="12"/>
  <c r="I25" i="12"/>
  <c r="P27" i="12"/>
  <c r="P52" i="12" s="1"/>
  <c r="H15" i="12"/>
  <c r="L118" i="12"/>
  <c r="C36" i="10"/>
  <c r="E69" i="12"/>
  <c r="E86" i="12" s="1"/>
  <c r="G119" i="12"/>
  <c r="V59" i="9"/>
  <c r="V57" i="9"/>
  <c r="C57" i="10"/>
  <c r="F124" i="12"/>
  <c r="A88" i="12"/>
  <c r="B88" i="12" s="1"/>
  <c r="Q108" i="12"/>
  <c r="C12" i="12"/>
  <c r="L12" i="12" s="1"/>
  <c r="C72" i="12"/>
  <c r="C89" i="12" s="1"/>
  <c r="O70" i="12"/>
  <c r="E20" i="12"/>
  <c r="E45" i="12" s="1"/>
  <c r="H24" i="9"/>
  <c r="H50" i="12" s="1"/>
  <c r="L71" i="12"/>
  <c r="R108" i="12"/>
  <c r="AF13" i="1"/>
  <c r="Q21" i="9"/>
  <c r="Q15" i="9"/>
  <c r="Q14" i="9"/>
  <c r="Q13" i="9"/>
  <c r="W12" i="9"/>
  <c r="W13" i="9"/>
  <c r="T72" i="12"/>
  <c r="M41" i="10"/>
  <c r="O41" i="10" s="1"/>
  <c r="Q41" i="10" s="1"/>
  <c r="J70" i="12"/>
  <c r="V63" i="9"/>
  <c r="H14" i="12"/>
  <c r="F14" i="12"/>
  <c r="F19" i="12"/>
  <c r="G125" i="12"/>
  <c r="L30" i="12"/>
  <c r="P108" i="12"/>
  <c r="P26" i="12"/>
  <c r="P51" i="12" s="1"/>
  <c r="O121" i="12"/>
  <c r="C67" i="12"/>
  <c r="C84" i="12" s="1"/>
  <c r="E98" i="12"/>
  <c r="E115" i="12" s="1"/>
  <c r="H19" i="9"/>
  <c r="E25" i="12"/>
  <c r="E50" i="12" s="1"/>
  <c r="Q39" i="9"/>
  <c r="W41" i="9"/>
  <c r="W43" i="9"/>
  <c r="W45" i="9"/>
  <c r="Q46" i="9"/>
  <c r="W42" i="9"/>
  <c r="W46" i="9"/>
  <c r="Q37" i="9"/>
  <c r="Q38" i="9"/>
  <c r="H13" i="9"/>
  <c r="O39" i="12" s="1"/>
  <c r="B108" i="12"/>
  <c r="M60" i="10"/>
  <c r="O60" i="10" s="1"/>
  <c r="Q60" i="10" s="1"/>
  <c r="Q70" i="12"/>
  <c r="L70" i="12"/>
  <c r="W61" i="9"/>
  <c r="P14" i="12"/>
  <c r="M19" i="12"/>
  <c r="H125" i="12"/>
  <c r="J30" i="12"/>
  <c r="O15" i="12"/>
  <c r="S15" i="12" s="1"/>
  <c r="O108" i="12"/>
  <c r="O125" i="12" s="1"/>
  <c r="W55" i="9"/>
  <c r="I26" i="12"/>
  <c r="H53" i="9"/>
  <c r="E31" i="12"/>
  <c r="E56" i="12" s="1"/>
  <c r="AF12" i="1"/>
  <c r="B47" i="10"/>
  <c r="H46" i="9"/>
  <c r="H45" i="9"/>
  <c r="G89" i="12" s="1"/>
  <c r="H28" i="9"/>
  <c r="G54" i="12" s="1"/>
  <c r="H14" i="9"/>
  <c r="K40" i="12" s="1"/>
  <c r="R26" i="10"/>
  <c r="A87" i="12"/>
  <c r="B87" i="12" s="1"/>
  <c r="I70" i="12"/>
  <c r="N70" i="12" s="1"/>
  <c r="F119" i="12"/>
  <c r="P71" i="12"/>
  <c r="D100" i="12"/>
  <c r="D117" i="12" s="1"/>
  <c r="M71" i="12"/>
  <c r="K71" i="12"/>
  <c r="C68" i="12"/>
  <c r="C85" i="12" s="1"/>
  <c r="L69" i="12"/>
  <c r="R102" i="12"/>
  <c r="R119" i="12" s="1"/>
  <c r="O102" i="12"/>
  <c r="P102" i="12"/>
  <c r="P119" i="12" s="1"/>
  <c r="B102" i="12"/>
  <c r="Q102" i="12"/>
  <c r="A119" i="12"/>
  <c r="B119" i="12" s="1"/>
  <c r="A41" i="12"/>
  <c r="B41" i="12" s="1"/>
  <c r="B16" i="12"/>
  <c r="I64" i="12"/>
  <c r="R64" i="12"/>
  <c r="B64" i="12"/>
  <c r="H64" i="12"/>
  <c r="A81" i="12"/>
  <c r="B81" i="12" s="1"/>
  <c r="O64" i="12"/>
  <c r="F64" i="12"/>
  <c r="L64" i="12"/>
  <c r="P64" i="12"/>
  <c r="K64" i="12"/>
  <c r="J64" i="12"/>
  <c r="F55" i="10"/>
  <c r="G55" i="10" s="1"/>
  <c r="H55" i="10" s="1"/>
  <c r="I55" i="10" s="1"/>
  <c r="J55" i="10" s="1"/>
  <c r="K55" i="10" s="1"/>
  <c r="L55" i="10" s="1"/>
  <c r="N55" i="10" s="1"/>
  <c r="P55" i="10" s="1"/>
  <c r="F28" i="10"/>
  <c r="G28" i="10" s="1"/>
  <c r="H28" i="10" s="1"/>
  <c r="I28" i="10" s="1"/>
  <c r="J28" i="10" s="1"/>
  <c r="K28" i="10" s="1"/>
  <c r="L28" i="10" s="1"/>
  <c r="N28" i="10" s="1"/>
  <c r="P28" i="10" s="1"/>
  <c r="L22" i="12"/>
  <c r="Q22" i="12"/>
  <c r="G22" i="12"/>
  <c r="I22" i="12"/>
  <c r="J22" i="12"/>
  <c r="F22" i="12"/>
  <c r="N22" i="12" s="1"/>
  <c r="O22" i="12"/>
  <c r="S22" i="12" s="1"/>
  <c r="R22" i="12"/>
  <c r="T22" i="12" s="1"/>
  <c r="K22" i="12"/>
  <c r="H22" i="12"/>
  <c r="M22" i="12"/>
  <c r="C47" i="12"/>
  <c r="P22" i="12"/>
  <c r="F29" i="10"/>
  <c r="G29" i="10" s="1"/>
  <c r="H29" i="10" s="1"/>
  <c r="I29" i="10" s="1"/>
  <c r="J29" i="10" s="1"/>
  <c r="K29" i="10" s="1"/>
  <c r="L29" i="10" s="1"/>
  <c r="N29" i="10" s="1"/>
  <c r="J28" i="12"/>
  <c r="J53" i="12" s="1"/>
  <c r="O28" i="12"/>
  <c r="S28" i="12" s="1"/>
  <c r="H28" i="12"/>
  <c r="H53" i="12" s="1"/>
  <c r="Q28" i="12"/>
  <c r="Q53" i="12" s="1"/>
  <c r="F28" i="12"/>
  <c r="R28" i="12"/>
  <c r="L28" i="12"/>
  <c r="L53" i="12" s="1"/>
  <c r="K28" i="12"/>
  <c r="K53" i="12" s="1"/>
  <c r="I28" i="12"/>
  <c r="I53" i="12" s="1"/>
  <c r="P28" i="12"/>
  <c r="P53" i="12" s="1"/>
  <c r="M28" i="12"/>
  <c r="M53" i="12" s="1"/>
  <c r="C53" i="12"/>
  <c r="G28" i="12"/>
  <c r="G53" i="12" s="1"/>
  <c r="O106" i="12"/>
  <c r="A123" i="12"/>
  <c r="B123" i="12" s="1"/>
  <c r="R106" i="12"/>
  <c r="Q106" i="12"/>
  <c r="P106" i="12"/>
  <c r="B69" i="12"/>
  <c r="J69" i="12"/>
  <c r="J86" i="12" s="1"/>
  <c r="K69" i="12"/>
  <c r="K86" i="12" s="1"/>
  <c r="R69" i="12"/>
  <c r="F69" i="12"/>
  <c r="F86" i="12" s="1"/>
  <c r="I69" i="12"/>
  <c r="I86" i="12" s="1"/>
  <c r="M69" i="12"/>
  <c r="M86" i="12" s="1"/>
  <c r="P69" i="12"/>
  <c r="P86" i="12" s="1"/>
  <c r="H69" i="12"/>
  <c r="H86" i="12" s="1"/>
  <c r="Q69" i="12"/>
  <c r="O69" i="12"/>
  <c r="G86" i="12"/>
  <c r="T25" i="12"/>
  <c r="R50" i="12"/>
  <c r="R99" i="12"/>
  <c r="R116" i="12" s="1"/>
  <c r="A116" i="12"/>
  <c r="B116" i="12" s="1"/>
  <c r="P99" i="12"/>
  <c r="P116" i="12" s="1"/>
  <c r="O99" i="12"/>
  <c r="B99" i="12"/>
  <c r="Q99" i="12"/>
  <c r="A56" i="12"/>
  <c r="B56" i="12" s="1"/>
  <c r="B31" i="12"/>
  <c r="N24" i="12"/>
  <c r="P124" i="12"/>
  <c r="L119" i="12"/>
  <c r="K118" i="12"/>
  <c r="H47" i="9"/>
  <c r="R91" i="12" s="1"/>
  <c r="W25" i="9"/>
  <c r="W14" i="9"/>
  <c r="C26" i="10"/>
  <c r="M118" i="12"/>
  <c r="J118" i="12"/>
  <c r="C63" i="10"/>
  <c r="Z14" i="1"/>
  <c r="A17" i="10"/>
  <c r="A18" i="12" s="1"/>
  <c r="C13" i="12"/>
  <c r="R70" i="9"/>
  <c r="W37" i="9"/>
  <c r="Q45" i="9"/>
  <c r="Q103" i="12"/>
  <c r="Q120" i="12" s="1"/>
  <c r="C44" i="12"/>
  <c r="Q19" i="12"/>
  <c r="L125" i="12"/>
  <c r="J24" i="12"/>
  <c r="J49" i="12" s="1"/>
  <c r="M25" i="12"/>
  <c r="M50" i="12" s="1"/>
  <c r="P25" i="12"/>
  <c r="P50" i="12" s="1"/>
  <c r="H51" i="12"/>
  <c r="H118" i="12"/>
  <c r="Q24" i="12"/>
  <c r="Q49" i="12" s="1"/>
  <c r="Q91" i="12"/>
  <c r="W27" i="9"/>
  <c r="D25" i="12"/>
  <c r="D50" i="12" s="1"/>
  <c r="M117" i="12"/>
  <c r="E14" i="12"/>
  <c r="E39" i="12" s="1"/>
  <c r="B64" i="10"/>
  <c r="B27" i="10"/>
  <c r="C56" i="10"/>
  <c r="D99" i="12"/>
  <c r="D116" i="12" s="1"/>
  <c r="AD30" i="1"/>
  <c r="AE30" i="1" s="1"/>
  <c r="P115" i="12"/>
  <c r="AG10" i="1"/>
  <c r="J70" i="9"/>
  <c r="W11" i="9"/>
  <c r="O103" i="12"/>
  <c r="O19" i="12"/>
  <c r="K19" i="12"/>
  <c r="K125" i="12"/>
  <c r="K25" i="12"/>
  <c r="K50" i="12" s="1"/>
  <c r="Q25" i="12"/>
  <c r="Q50" i="12" s="1"/>
  <c r="I116" i="12"/>
  <c r="R24" i="12"/>
  <c r="W17" i="9"/>
  <c r="V56" i="9"/>
  <c r="E66" i="12"/>
  <c r="E83" i="12" s="1"/>
  <c r="I117" i="12"/>
  <c r="G118" i="12"/>
  <c r="H44" i="9"/>
  <c r="L88" i="12" s="1"/>
  <c r="M22" i="10"/>
  <c r="O22" i="10" s="1"/>
  <c r="Q22" i="10" s="1"/>
  <c r="S22" i="10" s="1"/>
  <c r="C61" i="10"/>
  <c r="H16" i="9"/>
  <c r="W62" i="9"/>
  <c r="W39" i="9"/>
  <c r="W60" i="9"/>
  <c r="V42" i="9"/>
  <c r="R19" i="12"/>
  <c r="R125" i="12"/>
  <c r="I125" i="12"/>
  <c r="P24" i="12"/>
  <c r="P49" i="12" s="1"/>
  <c r="L25" i="12"/>
  <c r="K119" i="12"/>
  <c r="P125" i="12"/>
  <c r="Q12" i="9"/>
  <c r="V13" i="9"/>
  <c r="H39" i="9"/>
  <c r="J83" i="12" s="1"/>
  <c r="D45" i="10"/>
  <c r="L117" i="12"/>
  <c r="H43" i="9"/>
  <c r="K87" i="12" s="1"/>
  <c r="B42" i="10"/>
  <c r="Q30" i="9"/>
  <c r="Q28" i="9"/>
  <c r="Q27" i="9"/>
  <c r="Q26" i="9"/>
  <c r="Q25" i="9"/>
  <c r="Q24" i="9"/>
  <c r="Q22" i="9"/>
  <c r="W21" i="9"/>
  <c r="Q20" i="9"/>
  <c r="Q19" i="9"/>
  <c r="Q18" i="9"/>
  <c r="Q17" i="9"/>
  <c r="Q16" i="9"/>
  <c r="W15" i="9"/>
  <c r="V11" i="9"/>
  <c r="W44" i="9"/>
  <c r="A120" i="12"/>
  <c r="B120" i="12" s="1"/>
  <c r="J19" i="12"/>
  <c r="F125" i="12"/>
  <c r="H24" i="12"/>
  <c r="H49" i="12" s="1"/>
  <c r="C50" i="12"/>
  <c r="G25" i="12"/>
  <c r="G50" i="12" s="1"/>
  <c r="G24" i="12"/>
  <c r="G49" i="12" s="1"/>
  <c r="I51" i="12"/>
  <c r="E72" i="12"/>
  <c r="E89" i="12" s="1"/>
  <c r="F117" i="12"/>
  <c r="W40" i="9"/>
  <c r="Q11" i="9"/>
  <c r="G19" i="12"/>
  <c r="H19" i="12"/>
  <c r="M125" i="12"/>
  <c r="J25" i="12"/>
  <c r="J50" i="12" s="1"/>
  <c r="C49" i="12"/>
  <c r="M119" i="12"/>
  <c r="W19" i="9"/>
  <c r="H117" i="12"/>
  <c r="S109" i="12"/>
  <c r="W64" i="9"/>
  <c r="F25" i="12"/>
  <c r="O24" i="12"/>
  <c r="K24" i="12"/>
  <c r="K49" i="12" s="1"/>
  <c r="K117" i="12"/>
  <c r="I118" i="12"/>
  <c r="AD12" i="1"/>
  <c r="AE12" i="1" s="1"/>
  <c r="AE32" i="1" s="1"/>
  <c r="H64" i="9"/>
  <c r="Q126" i="12" s="1"/>
  <c r="D25" i="33"/>
  <c r="E14" i="31"/>
  <c r="B28" i="33"/>
  <c r="L3" i="32"/>
  <c r="Y3" i="32" s="1"/>
  <c r="Q63" i="10"/>
  <c r="S63" i="10" s="1"/>
  <c r="O122" i="12"/>
  <c r="Q63" i="12"/>
  <c r="I63" i="12"/>
  <c r="I80" i="12" s="1"/>
  <c r="A80" i="12"/>
  <c r="B80" i="12" s="1"/>
  <c r="G63" i="12"/>
  <c r="H63" i="12"/>
  <c r="H80" i="12" s="1"/>
  <c r="B63" i="12"/>
  <c r="O63" i="12"/>
  <c r="O80" i="12" s="1"/>
  <c r="P63" i="12"/>
  <c r="P80" i="12" s="1"/>
  <c r="J63" i="12"/>
  <c r="J80" i="12" s="1"/>
  <c r="F63" i="12"/>
  <c r="F80" i="12" s="1"/>
  <c r="R63" i="12"/>
  <c r="R80" i="12" s="1"/>
  <c r="L63" i="12"/>
  <c r="L80" i="12" s="1"/>
  <c r="L64" i="10"/>
  <c r="N64" i="10" s="1"/>
  <c r="P60" i="10"/>
  <c r="S60" i="10" s="1"/>
  <c r="I70" i="9"/>
  <c r="S69" i="9"/>
  <c r="P71" i="9"/>
  <c r="N14" i="10"/>
  <c r="P14" i="10" s="1"/>
  <c r="N20" i="10"/>
  <c r="P20" i="10" s="1"/>
  <c r="A27" i="33"/>
  <c r="H31" i="12"/>
  <c r="I30" i="12"/>
  <c r="H30" i="12"/>
  <c r="G27" i="12"/>
  <c r="G52" i="12" s="1"/>
  <c r="J29" i="12"/>
  <c r="P29" i="12"/>
  <c r="P69" i="9"/>
  <c r="K121" i="12"/>
  <c r="G121" i="12"/>
  <c r="L121" i="12"/>
  <c r="F121" i="12"/>
  <c r="I121" i="12"/>
  <c r="H121" i="12"/>
  <c r="AF14" i="1"/>
  <c r="S23" i="12"/>
  <c r="AG13" i="1"/>
  <c r="AC32" i="1"/>
  <c r="H41" i="9"/>
  <c r="I85" i="12" s="1"/>
  <c r="E68" i="12"/>
  <c r="E85" i="12" s="1"/>
  <c r="B104" i="12"/>
  <c r="Q104" i="12"/>
  <c r="Q121" i="12" s="1"/>
  <c r="A121" i="12"/>
  <c r="B121" i="12" s="1"/>
  <c r="R104" i="12"/>
  <c r="P104" i="12"/>
  <c r="W58" i="9"/>
  <c r="V58" i="9"/>
  <c r="W54" i="9"/>
  <c r="S65" i="9"/>
  <c r="V54" i="9"/>
  <c r="K48" i="9"/>
  <c r="Q36" i="9"/>
  <c r="W36" i="9"/>
  <c r="T48" i="9"/>
  <c r="Z15" i="1"/>
  <c r="AG14" i="1"/>
  <c r="D21" i="10"/>
  <c r="H21" i="9"/>
  <c r="Q47" i="12" s="1"/>
  <c r="E22" i="12"/>
  <c r="E47" i="12" s="1"/>
  <c r="Z22" i="1"/>
  <c r="AG15" i="1"/>
  <c r="B101" i="12"/>
  <c r="R101" i="12"/>
  <c r="O101" i="12"/>
  <c r="P101" i="12"/>
  <c r="P118" i="12" s="1"/>
  <c r="A118" i="12"/>
  <c r="B118" i="12" s="1"/>
  <c r="I22" i="30"/>
  <c r="S71" i="9"/>
  <c r="I71" i="9"/>
  <c r="L69" i="9"/>
  <c r="O3" i="32"/>
  <c r="Q31" i="12"/>
  <c r="Q56" i="12" s="1"/>
  <c r="P31" i="12"/>
  <c r="P56" i="12" s="1"/>
  <c r="O31" i="12"/>
  <c r="Q30" i="12"/>
  <c r="I27" i="12"/>
  <c r="I52" i="12" s="1"/>
  <c r="O29" i="12"/>
  <c r="I119" i="12"/>
  <c r="D71" i="12"/>
  <c r="D88" i="12" s="1"/>
  <c r="C44" i="10"/>
  <c r="D37" i="10"/>
  <c r="E64" i="12"/>
  <c r="E81" i="12" s="1"/>
  <c r="H37" i="9"/>
  <c r="G53" i="10"/>
  <c r="H53" i="10" s="1"/>
  <c r="I53" i="10" s="1"/>
  <c r="J53" i="10" s="1"/>
  <c r="K53" i="10" s="1"/>
  <c r="L53" i="10" s="1"/>
  <c r="N53" i="10" s="1"/>
  <c r="P53" i="10" s="1"/>
  <c r="W29" i="9"/>
  <c r="Q29" i="9"/>
  <c r="W23" i="9"/>
  <c r="Q23" i="9"/>
  <c r="V30" i="9"/>
  <c r="W30" i="9"/>
  <c r="V28" i="9"/>
  <c r="W28" i="9"/>
  <c r="W26" i="9"/>
  <c r="W24" i="9"/>
  <c r="W22" i="9"/>
  <c r="V22" i="9"/>
  <c r="V20" i="9"/>
  <c r="W20" i="9"/>
  <c r="W18" i="9"/>
  <c r="W16" i="9"/>
  <c r="U31" i="9"/>
  <c r="V12" i="9"/>
  <c r="M69" i="9"/>
  <c r="T69" i="9"/>
  <c r="O69" i="9"/>
  <c r="Q125" i="12"/>
  <c r="F4" i="34"/>
  <c r="J4" i="34" s="1"/>
  <c r="G4" i="34" s="1"/>
  <c r="G31" i="12"/>
  <c r="G56" i="12" s="1"/>
  <c r="R30" i="12"/>
  <c r="F30" i="12"/>
  <c r="P30" i="12"/>
  <c r="K51" i="12"/>
  <c r="F27" i="12"/>
  <c r="R27" i="12"/>
  <c r="K29" i="12"/>
  <c r="H29" i="12"/>
  <c r="J121" i="12"/>
  <c r="Q68" i="12"/>
  <c r="Q85" i="12" s="1"/>
  <c r="AE22" i="1"/>
  <c r="AF15" i="1"/>
  <c r="D65" i="12"/>
  <c r="D82" i="12" s="1"/>
  <c r="C38" i="10"/>
  <c r="A14" i="10"/>
  <c r="A15" i="12" s="1"/>
  <c r="R69" i="9"/>
  <c r="J69" i="9"/>
  <c r="O70" i="9"/>
  <c r="M71" i="9"/>
  <c r="K69" i="9"/>
  <c r="R71" i="9"/>
  <c r="N70" i="9"/>
  <c r="K71" i="9"/>
  <c r="O71" i="9"/>
  <c r="A115" i="12"/>
  <c r="B115" i="12" s="1"/>
  <c r="O98" i="12"/>
  <c r="B98" i="12"/>
  <c r="Q98" i="12"/>
  <c r="Q115" i="12" s="1"/>
  <c r="R98" i="12"/>
  <c r="I69" i="9"/>
  <c r="U71" i="9"/>
  <c r="J71" i="9"/>
  <c r="R3" i="32"/>
  <c r="Z3" i="32" s="1"/>
  <c r="S25" i="12"/>
  <c r="L31" i="12"/>
  <c r="L56" i="12" s="1"/>
  <c r="J31" i="12"/>
  <c r="J56" i="12" s="1"/>
  <c r="K30" i="12"/>
  <c r="C55" i="12"/>
  <c r="Q27" i="12"/>
  <c r="Q52" i="12" s="1"/>
  <c r="F29" i="12"/>
  <c r="M121" i="12"/>
  <c r="V26" i="9"/>
  <c r="Q101" i="12"/>
  <c r="Q118" i="12" s="1"/>
  <c r="F13" i="10"/>
  <c r="G13" i="10" s="1"/>
  <c r="H13" i="10" s="1"/>
  <c r="I13" i="10" s="1"/>
  <c r="J13" i="10" s="1"/>
  <c r="K13" i="10" s="1"/>
  <c r="L13" i="10" s="1"/>
  <c r="N13" i="10" s="1"/>
  <c r="C70" i="12"/>
  <c r="C87" i="12" s="1"/>
  <c r="B43" i="10"/>
  <c r="B22" i="12"/>
  <c r="A47" i="12"/>
  <c r="B47" i="12" s="1"/>
  <c r="E23" i="12"/>
  <c r="E48" i="12" s="1"/>
  <c r="D22" i="10"/>
  <c r="H22" i="9"/>
  <c r="J48" i="12" s="1"/>
  <c r="M70" i="9"/>
  <c r="U70" i="9"/>
  <c r="T70" i="9"/>
  <c r="R27" i="10"/>
  <c r="I31" i="12"/>
  <c r="I56" i="12" s="1"/>
  <c r="C56" i="12"/>
  <c r="G30" i="12"/>
  <c r="H27" i="12"/>
  <c r="H52" i="12" s="1"/>
  <c r="K27" i="12"/>
  <c r="K52" i="12" s="1"/>
  <c r="Q29" i="12"/>
  <c r="K59" i="10"/>
  <c r="L59" i="10" s="1"/>
  <c r="N59" i="10" s="1"/>
  <c r="J74" i="12"/>
  <c r="J91" i="12" s="1"/>
  <c r="G74" i="12"/>
  <c r="G91" i="12" s="1"/>
  <c r="A91" i="12"/>
  <c r="B91" i="12" s="1"/>
  <c r="O74" i="12"/>
  <c r="H74" i="12"/>
  <c r="H91" i="12" s="1"/>
  <c r="L74" i="12"/>
  <c r="L91" i="12" s="1"/>
  <c r="M74" i="12"/>
  <c r="M91" i="12" s="1"/>
  <c r="F74" i="12"/>
  <c r="I74" i="12"/>
  <c r="I91" i="12" s="1"/>
  <c r="K74" i="12"/>
  <c r="K91" i="12" s="1"/>
  <c r="M66" i="12"/>
  <c r="M83" i="12" s="1"/>
  <c r="H66" i="12"/>
  <c r="H83" i="12" s="1"/>
  <c r="B66" i="12"/>
  <c r="I66" i="12"/>
  <c r="I83" i="12" s="1"/>
  <c r="A83" i="12"/>
  <c r="B83" i="12" s="1"/>
  <c r="L66" i="12"/>
  <c r="L83" i="12" s="1"/>
  <c r="K66" i="12"/>
  <c r="K83" i="12" s="1"/>
  <c r="Q66" i="12"/>
  <c r="P66" i="12"/>
  <c r="I65" i="12"/>
  <c r="I82" i="12" s="1"/>
  <c r="A82" i="12"/>
  <c r="B82" i="12" s="1"/>
  <c r="Q65" i="12"/>
  <c r="Q82" i="12" s="1"/>
  <c r="M65" i="12"/>
  <c r="M82" i="12" s="1"/>
  <c r="F65" i="12"/>
  <c r="F82" i="12" s="1"/>
  <c r="L65" i="12"/>
  <c r="L82" i="12" s="1"/>
  <c r="P65" i="12"/>
  <c r="P82" i="12" s="1"/>
  <c r="G65" i="12"/>
  <c r="G82" i="12" s="1"/>
  <c r="R65" i="12"/>
  <c r="R82" i="12" s="1"/>
  <c r="E106" i="12"/>
  <c r="E123" i="12" s="1"/>
  <c r="D61" i="10"/>
  <c r="B26" i="12"/>
  <c r="A51" i="12"/>
  <c r="B51" i="12" s="1"/>
  <c r="L46" i="12"/>
  <c r="P100" i="12"/>
  <c r="P117" i="12" s="1"/>
  <c r="Q100" i="12"/>
  <c r="Q117" i="12" s="1"/>
  <c r="O100" i="12"/>
  <c r="B100" i="12"/>
  <c r="L72" i="9"/>
  <c r="L70" i="9"/>
  <c r="N71" i="9"/>
  <c r="K70" i="9"/>
  <c r="M25" i="10"/>
  <c r="O25" i="10" s="1"/>
  <c r="Q25" i="10" s="1"/>
  <c r="S25" i="10" s="1"/>
  <c r="R31" i="12"/>
  <c r="F31" i="12"/>
  <c r="M30" i="12"/>
  <c r="J27" i="12"/>
  <c r="J52" i="12" s="1"/>
  <c r="L27" i="12"/>
  <c r="L52" i="12" s="1"/>
  <c r="R100" i="12"/>
  <c r="B28" i="10"/>
  <c r="N69" i="9"/>
  <c r="F116" i="12"/>
  <c r="L116" i="12"/>
  <c r="K116" i="12"/>
  <c r="J116" i="12"/>
  <c r="H116" i="12"/>
  <c r="Q116" i="12"/>
  <c r="M116" i="12"/>
  <c r="M68" i="12"/>
  <c r="B68" i="12"/>
  <c r="L68" i="12"/>
  <c r="L85" i="12" s="1"/>
  <c r="G68" i="12"/>
  <c r="G85" i="12" s="1"/>
  <c r="J68" i="12"/>
  <c r="J85" i="12" s="1"/>
  <c r="F68" i="12"/>
  <c r="A85" i="12"/>
  <c r="B85" i="12" s="1"/>
  <c r="K68" i="12"/>
  <c r="K85" i="12" s="1"/>
  <c r="R68" i="12"/>
  <c r="P68" i="12"/>
  <c r="P85" i="12" s="1"/>
  <c r="F39" i="10"/>
  <c r="G39" i="10" s="1"/>
  <c r="H39" i="10" s="1"/>
  <c r="I39" i="10" s="1"/>
  <c r="J39" i="10" s="1"/>
  <c r="K39" i="10" s="1"/>
  <c r="L39" i="10" s="1"/>
  <c r="N39" i="10" s="1"/>
  <c r="P39" i="10" s="1"/>
  <c r="B62" i="10"/>
  <c r="C107" i="12"/>
  <c r="C124" i="12" s="1"/>
  <c r="D3" i="32"/>
  <c r="F3" i="32" s="1"/>
  <c r="C18" i="10"/>
  <c r="D19" i="12"/>
  <c r="D44" i="12" s="1"/>
  <c r="P105" i="12"/>
  <c r="P122" i="12" s="1"/>
  <c r="A122" i="12"/>
  <c r="B122" i="12" s="1"/>
  <c r="B105" i="12"/>
  <c r="R105" i="12"/>
  <c r="Q105" i="12"/>
  <c r="Q122" i="12" s="1"/>
  <c r="L29" i="12"/>
  <c r="R29" i="12"/>
  <c r="S70" i="9"/>
  <c r="U69" i="9"/>
  <c r="P70" i="9"/>
  <c r="O53" i="12"/>
  <c r="M27" i="12"/>
  <c r="M52" i="12" s="1"/>
  <c r="M29" i="12"/>
  <c r="L71" i="9"/>
  <c r="Q119" i="12"/>
  <c r="D98" i="12"/>
  <c r="D115" i="12" s="1"/>
  <c r="C53" i="10"/>
  <c r="A49" i="12"/>
  <c r="B49" i="12" s="1"/>
  <c r="B24" i="12"/>
  <c r="D20" i="10"/>
  <c r="E21" i="12"/>
  <c r="E46" i="12" s="1"/>
  <c r="B19" i="10"/>
  <c r="C20" i="12"/>
  <c r="Q26" i="12"/>
  <c r="Q51" i="12" s="1"/>
  <c r="F26" i="12"/>
  <c r="R26" i="12"/>
  <c r="C51" i="12"/>
  <c r="M49" i="12"/>
  <c r="Q12" i="12"/>
  <c r="O51" i="12"/>
  <c r="Q47" i="9"/>
  <c r="R4" i="34"/>
  <c r="K47" i="12"/>
  <c r="Q41" i="9"/>
  <c r="Q43" i="9"/>
  <c r="O48" i="9"/>
  <c r="G26" i="12"/>
  <c r="G51" i="12" s="1"/>
  <c r="L26" i="12"/>
  <c r="L51" i="12" s="1"/>
  <c r="Q86" i="12"/>
  <c r="U48" i="9"/>
  <c r="M26" i="12"/>
  <c r="M51" i="12" s="1"/>
  <c r="N117" i="12"/>
  <c r="P12" i="12"/>
  <c r="AH22" i="1"/>
  <c r="D64" i="10"/>
  <c r="H61" i="9"/>
  <c r="V46" i="9"/>
  <c r="G47" i="12"/>
  <c r="I47" i="12"/>
  <c r="P61" i="10"/>
  <c r="Q18" i="10"/>
  <c r="S18" i="10" s="1"/>
  <c r="M61" i="10"/>
  <c r="O61" i="10" s="1"/>
  <c r="Q61" i="10" s="1"/>
  <c r="I26" i="30"/>
  <c r="F22" i="30"/>
  <c r="P17" i="10"/>
  <c r="P64" i="10"/>
  <c r="P41" i="10"/>
  <c r="R41" i="10" s="1"/>
  <c r="I38" i="10"/>
  <c r="J38" i="10" s="1"/>
  <c r="K38" i="10" s="1"/>
  <c r="L38" i="10" s="1"/>
  <c r="N38" i="10" s="1"/>
  <c r="N58" i="10"/>
  <c r="M58" i="10"/>
  <c r="O58" i="10" s="1"/>
  <c r="Q58" i="10" s="1"/>
  <c r="J30" i="10"/>
  <c r="K30" i="10" s="1"/>
  <c r="L30" i="10" s="1"/>
  <c r="N30" i="10" s="1"/>
  <c r="S63" i="12"/>
  <c r="Q80" i="12"/>
  <c r="S80" i="12" s="1"/>
  <c r="R12" i="10"/>
  <c r="S12" i="10"/>
  <c r="R14" i="10"/>
  <c r="S14" i="10"/>
  <c r="Q11" i="10"/>
  <c r="S11" i="10" s="1"/>
  <c r="M63" i="12"/>
  <c r="M80" i="12" s="1"/>
  <c r="O52" i="12"/>
  <c r="F85" i="12"/>
  <c r="I36" i="10"/>
  <c r="J36" i="10" s="1"/>
  <c r="K36" i="10" s="1"/>
  <c r="L36" i="10" s="1"/>
  <c r="N36" i="10" s="1"/>
  <c r="N46" i="10"/>
  <c r="M46" i="10"/>
  <c r="O46" i="10" s="1"/>
  <c r="Q46" i="10" s="1"/>
  <c r="H45" i="10"/>
  <c r="I45" i="10" s="1"/>
  <c r="J45" i="10" s="1"/>
  <c r="K45" i="10" s="1"/>
  <c r="L45" i="10" s="1"/>
  <c r="N45" i="10" s="1"/>
  <c r="K63" i="12"/>
  <c r="K80" i="12" s="1"/>
  <c r="Q20" i="10"/>
  <c r="S20" i="10" s="1"/>
  <c r="M23" i="10"/>
  <c r="O23" i="10" s="1"/>
  <c r="I44" i="10"/>
  <c r="J44" i="10" s="1"/>
  <c r="K44" i="10" s="1"/>
  <c r="L44" i="10" s="1"/>
  <c r="N44" i="10" s="1"/>
  <c r="J54" i="10"/>
  <c r="K54" i="10" s="1"/>
  <c r="L54" i="10" s="1"/>
  <c r="N54" i="10" s="1"/>
  <c r="H43" i="10"/>
  <c r="I43" i="10" s="1"/>
  <c r="J43" i="10" s="1"/>
  <c r="K43" i="10" s="1"/>
  <c r="L43" i="10" s="1"/>
  <c r="N43" i="10" s="1"/>
  <c r="G80" i="12"/>
  <c r="K4" i="34"/>
  <c r="L4" i="34" s="1"/>
  <c r="I15" i="10"/>
  <c r="J15" i="10" s="1"/>
  <c r="K15" i="10" s="1"/>
  <c r="L15" i="10" s="1"/>
  <c r="N15" i="10" s="1"/>
  <c r="K42" i="10"/>
  <c r="L42" i="10" s="1"/>
  <c r="N42" i="10" s="1"/>
  <c r="I37" i="10"/>
  <c r="J37" i="10" s="1"/>
  <c r="K37" i="10" s="1"/>
  <c r="L37" i="10" s="1"/>
  <c r="N37" i="10" s="1"/>
  <c r="M17" i="10"/>
  <c r="O17" i="10" s="1"/>
  <c r="Q17" i="10" s="1"/>
  <c r="A37" i="12"/>
  <c r="B37" i="12" s="1"/>
  <c r="B12" i="12"/>
  <c r="H67" i="12"/>
  <c r="H84" i="12" s="1"/>
  <c r="A84" i="12"/>
  <c r="B84" i="12" s="1"/>
  <c r="F67" i="12"/>
  <c r="J67" i="12"/>
  <c r="J84" i="12" s="1"/>
  <c r="O67" i="12"/>
  <c r="I67" i="12"/>
  <c r="I84" i="12" s="1"/>
  <c r="Q67" i="12"/>
  <c r="Q84" i="12" s="1"/>
  <c r="L67" i="12"/>
  <c r="L84" i="12" s="1"/>
  <c r="M67" i="12"/>
  <c r="M84" i="12" s="1"/>
  <c r="P67" i="12"/>
  <c r="P84" i="12" s="1"/>
  <c r="G67" i="12"/>
  <c r="G84" i="12" s="1"/>
  <c r="K67" i="12"/>
  <c r="K84" i="12" s="1"/>
  <c r="B67" i="12"/>
  <c r="R67" i="12"/>
  <c r="A39" i="12"/>
  <c r="B39" i="12" s="1"/>
  <c r="B14" i="12"/>
  <c r="H85" i="12"/>
  <c r="H57" i="10"/>
  <c r="I57" i="10" s="1"/>
  <c r="J57" i="10" s="1"/>
  <c r="K57" i="10" s="1"/>
  <c r="L57" i="10" s="1"/>
  <c r="N57" i="10" s="1"/>
  <c r="N47" i="10"/>
  <c r="M47" i="10"/>
  <c r="O47" i="10" s="1"/>
  <c r="Q47" i="10" s="1"/>
  <c r="J73" i="12"/>
  <c r="J90" i="12" s="1"/>
  <c r="M73" i="12"/>
  <c r="M90" i="12" s="1"/>
  <c r="K73" i="12"/>
  <c r="K90" i="12" s="1"/>
  <c r="Q73" i="12"/>
  <c r="Q90" i="12" s="1"/>
  <c r="H73" i="12"/>
  <c r="H90" i="12" s="1"/>
  <c r="B73" i="12"/>
  <c r="G73" i="12"/>
  <c r="G90" i="12" s="1"/>
  <c r="L73" i="12"/>
  <c r="L90" i="12" s="1"/>
  <c r="I73" i="12"/>
  <c r="I90" i="12" s="1"/>
  <c r="R73" i="12"/>
  <c r="F73" i="12"/>
  <c r="O73" i="12"/>
  <c r="A90" i="12"/>
  <c r="B90" i="12" s="1"/>
  <c r="P73" i="12"/>
  <c r="P90" i="12" s="1"/>
  <c r="O85" i="12"/>
  <c r="M85" i="12"/>
  <c r="I40" i="10"/>
  <c r="J40" i="10" s="1"/>
  <c r="K40" i="10" s="1"/>
  <c r="L40" i="10" s="1"/>
  <c r="N40" i="10" s="1"/>
  <c r="S21" i="10"/>
  <c r="K65" i="12"/>
  <c r="K82" i="12" s="1"/>
  <c r="J65" i="12"/>
  <c r="J82" i="12" s="1"/>
  <c r="B65" i="12"/>
  <c r="O65" i="12"/>
  <c r="H65" i="12"/>
  <c r="Q40" i="9"/>
  <c r="Q42" i="9"/>
  <c r="Q44" i="9"/>
  <c r="H21" i="12"/>
  <c r="F21" i="12"/>
  <c r="F16" i="10"/>
  <c r="G16" i="10" s="1"/>
  <c r="H16" i="10" s="1"/>
  <c r="I16" i="10" s="1"/>
  <c r="J16" i="10" s="1"/>
  <c r="K16" i="10" s="1"/>
  <c r="L16" i="10" s="1"/>
  <c r="N16" i="10" s="1"/>
  <c r="F62" i="10"/>
  <c r="G62" i="10" s="1"/>
  <c r="H62" i="10" s="1"/>
  <c r="I62" i="10" s="1"/>
  <c r="J62" i="10" s="1"/>
  <c r="K62" i="10" s="1"/>
  <c r="L62" i="10" s="1"/>
  <c r="N62" i="10" s="1"/>
  <c r="L48" i="12"/>
  <c r="D64" i="12"/>
  <c r="D81" i="12" s="1"/>
  <c r="C37" i="10"/>
  <c r="C64" i="10"/>
  <c r="D109" i="12"/>
  <c r="D126" i="12" s="1"/>
  <c r="J119" i="12"/>
  <c r="H56" i="10"/>
  <c r="I56" i="10" s="1"/>
  <c r="J56" i="10" s="1"/>
  <c r="K56" i="10" s="1"/>
  <c r="L56" i="10" s="1"/>
  <c r="N56" i="10" s="1"/>
  <c r="M48" i="12"/>
  <c r="Q64" i="12"/>
  <c r="G64" i="12"/>
  <c r="M64" i="12"/>
  <c r="M81" i="12" s="1"/>
  <c r="P81" i="12"/>
  <c r="K88" i="12"/>
  <c r="E67" i="12"/>
  <c r="E84" i="12" s="1"/>
  <c r="D40" i="10"/>
  <c r="D54" i="10"/>
  <c r="E99" i="12"/>
  <c r="E116" i="12" s="1"/>
  <c r="K72" i="9" l="1"/>
  <c r="H56" i="12"/>
  <c r="K56" i="12"/>
  <c r="J55" i="12"/>
  <c r="J16" i="12"/>
  <c r="J41" i="12" s="1"/>
  <c r="I12" i="12"/>
  <c r="O12" i="12"/>
  <c r="G12" i="12"/>
  <c r="K55" i="12"/>
  <c r="H55" i="12"/>
  <c r="L55" i="12"/>
  <c r="Q54" i="12"/>
  <c r="L54" i="12"/>
  <c r="M54" i="12"/>
  <c r="Q55" i="12"/>
  <c r="M55" i="12"/>
  <c r="P55" i="12"/>
  <c r="I55" i="12"/>
  <c r="O55" i="12"/>
  <c r="G55" i="12"/>
  <c r="I54" i="12"/>
  <c r="H54" i="12"/>
  <c r="K54" i="12"/>
  <c r="P54" i="12"/>
  <c r="J54" i="12"/>
  <c r="S30" i="12"/>
  <c r="O72" i="9"/>
  <c r="K46" i="12"/>
  <c r="Q46" i="12"/>
  <c r="H46" i="12"/>
  <c r="G46" i="12"/>
  <c r="M46" i="12"/>
  <c r="J46" i="12"/>
  <c r="I46" i="12"/>
  <c r="S21" i="12"/>
  <c r="P46" i="12"/>
  <c r="R46" i="12"/>
  <c r="T21" i="12"/>
  <c r="F44" i="12"/>
  <c r="H44" i="12"/>
  <c r="J44" i="12"/>
  <c r="K44" i="12"/>
  <c r="Q44" i="12"/>
  <c r="T72" i="9"/>
  <c r="G44" i="12"/>
  <c r="P44" i="12"/>
  <c r="M44" i="12"/>
  <c r="L44" i="12"/>
  <c r="N19" i="12"/>
  <c r="I18" i="12"/>
  <c r="I43" i="12" s="1"/>
  <c r="Q18" i="12"/>
  <c r="Q43" i="12" s="1"/>
  <c r="C43" i="12"/>
  <c r="J18" i="12"/>
  <c r="J43" i="12" s="1"/>
  <c r="M18" i="12"/>
  <c r="M43" i="12" s="1"/>
  <c r="K18" i="12"/>
  <c r="K43" i="12" s="1"/>
  <c r="G18" i="12"/>
  <c r="G43" i="12" s="1"/>
  <c r="O18" i="12"/>
  <c r="O43" i="12" s="1"/>
  <c r="R18" i="12"/>
  <c r="R43" i="12" s="1"/>
  <c r="H18" i="12"/>
  <c r="H43" i="12" s="1"/>
  <c r="P18" i="12"/>
  <c r="P43" i="12" s="1"/>
  <c r="F18" i="12"/>
  <c r="G41" i="12"/>
  <c r="P17" i="12"/>
  <c r="P42" i="12" s="1"/>
  <c r="H17" i="12"/>
  <c r="R17" i="12"/>
  <c r="R42" i="12" s="1"/>
  <c r="L17" i="12"/>
  <c r="L42" i="12" s="1"/>
  <c r="M17" i="12"/>
  <c r="M42" i="12" s="1"/>
  <c r="C42" i="12"/>
  <c r="O42" i="12"/>
  <c r="K17" i="12"/>
  <c r="K42" i="12" s="1"/>
  <c r="Q17" i="12"/>
  <c r="F17" i="12"/>
  <c r="I17" i="12"/>
  <c r="I42" i="12" s="1"/>
  <c r="G17" i="12"/>
  <c r="G42" i="12" s="1"/>
  <c r="J17" i="12"/>
  <c r="J42" i="12" s="1"/>
  <c r="P16" i="12"/>
  <c r="P41" i="12" s="1"/>
  <c r="O16" i="12"/>
  <c r="O41" i="12" s="1"/>
  <c r="H16" i="12"/>
  <c r="H41" i="12" s="1"/>
  <c r="F16" i="12"/>
  <c r="F41" i="12" s="1"/>
  <c r="L16" i="12"/>
  <c r="L41" i="12" s="1"/>
  <c r="K16" i="12"/>
  <c r="K41" i="12" s="1"/>
  <c r="C41" i="12"/>
  <c r="R16" i="12"/>
  <c r="Q16" i="12"/>
  <c r="Q41" i="12" s="1"/>
  <c r="M16" i="12"/>
  <c r="M41" i="12" s="1"/>
  <c r="I16" i="12"/>
  <c r="I41" i="12" s="1"/>
  <c r="I40" i="12"/>
  <c r="O40" i="12"/>
  <c r="Q40" i="12"/>
  <c r="H40" i="12"/>
  <c r="M40" i="12"/>
  <c r="J40" i="12"/>
  <c r="L40" i="12"/>
  <c r="N15" i="12"/>
  <c r="T15" i="12"/>
  <c r="R39" i="12"/>
  <c r="J39" i="12"/>
  <c r="AH12" i="1"/>
  <c r="K12" i="12"/>
  <c r="J12" i="12"/>
  <c r="J37" i="12" s="1"/>
  <c r="R12" i="12"/>
  <c r="F12" i="12"/>
  <c r="F37" i="12" s="1"/>
  <c r="Q31" i="9"/>
  <c r="M39" i="12"/>
  <c r="AH13" i="1"/>
  <c r="G39" i="12"/>
  <c r="L39" i="12"/>
  <c r="I39" i="12"/>
  <c r="Q39" i="12"/>
  <c r="K39" i="12"/>
  <c r="P39" i="12"/>
  <c r="H39" i="12"/>
  <c r="N14" i="12"/>
  <c r="F39" i="12"/>
  <c r="T14" i="12"/>
  <c r="S14" i="12"/>
  <c r="G37" i="12"/>
  <c r="I37" i="12"/>
  <c r="L37" i="12"/>
  <c r="P37" i="12"/>
  <c r="Q37" i="12"/>
  <c r="K37" i="12"/>
  <c r="AF10" i="1"/>
  <c r="AH10" i="1" s="1"/>
  <c r="AD32" i="1"/>
  <c r="R22" i="10"/>
  <c r="M28" i="10"/>
  <c r="O28" i="10" s="1"/>
  <c r="Q28" i="10" s="1"/>
  <c r="S28" i="10" s="1"/>
  <c r="N118" i="12"/>
  <c r="L86" i="12"/>
  <c r="N86" i="12" s="1"/>
  <c r="L124" i="12"/>
  <c r="Q124" i="12"/>
  <c r="S124" i="12" s="1"/>
  <c r="M19" i="10"/>
  <c r="O19" i="10" s="1"/>
  <c r="Q19" i="10" s="1"/>
  <c r="S19" i="10" s="1"/>
  <c r="T71" i="12"/>
  <c r="H47" i="12"/>
  <c r="N124" i="12"/>
  <c r="P40" i="12"/>
  <c r="S70" i="12"/>
  <c r="R89" i="12"/>
  <c r="H88" i="12"/>
  <c r="T124" i="12"/>
  <c r="P89" i="12"/>
  <c r="M55" i="10"/>
  <c r="O55" i="10" s="1"/>
  <c r="J89" i="12"/>
  <c r="F122" i="12"/>
  <c r="N71" i="12"/>
  <c r="S125" i="12"/>
  <c r="T125" i="12"/>
  <c r="K89" i="12"/>
  <c r="Q89" i="12"/>
  <c r="I89" i="12"/>
  <c r="T70" i="12"/>
  <c r="L122" i="12"/>
  <c r="L89" i="12"/>
  <c r="F89" i="12"/>
  <c r="M89" i="12"/>
  <c r="H89" i="12"/>
  <c r="R60" i="10"/>
  <c r="O89" i="12"/>
  <c r="S102" i="12"/>
  <c r="S61" i="10"/>
  <c r="R40" i="12"/>
  <c r="S108" i="12"/>
  <c r="M24" i="10"/>
  <c r="O24" i="10" s="1"/>
  <c r="O119" i="12"/>
  <c r="S119" i="12" s="1"/>
  <c r="P126" i="12"/>
  <c r="I50" i="12"/>
  <c r="R28" i="10"/>
  <c r="M38" i="10"/>
  <c r="O38" i="10" s="1"/>
  <c r="Q38" i="10" s="1"/>
  <c r="Z32" i="1"/>
  <c r="R87" i="12"/>
  <c r="H87" i="12"/>
  <c r="G87" i="12"/>
  <c r="F40" i="12"/>
  <c r="Q48" i="12"/>
  <c r="H48" i="12"/>
  <c r="N49" i="12"/>
  <c r="L50" i="12"/>
  <c r="T103" i="12"/>
  <c r="S71" i="12"/>
  <c r="G115" i="12"/>
  <c r="M115" i="12"/>
  <c r="K115" i="12"/>
  <c r="J115" i="12"/>
  <c r="I115" i="12"/>
  <c r="F115" i="12"/>
  <c r="L115" i="12"/>
  <c r="H115" i="12"/>
  <c r="G40" i="12"/>
  <c r="K120" i="12"/>
  <c r="F120" i="12"/>
  <c r="I120" i="12"/>
  <c r="H120" i="12"/>
  <c r="L120" i="12"/>
  <c r="M120" i="12"/>
  <c r="R120" i="12"/>
  <c r="G120" i="12"/>
  <c r="J120" i="12"/>
  <c r="O50" i="12"/>
  <c r="S50" i="12" s="1"/>
  <c r="T108" i="12"/>
  <c r="M12" i="12"/>
  <c r="M37" i="12" s="1"/>
  <c r="C37" i="12"/>
  <c r="H12" i="12"/>
  <c r="H37" i="12" s="1"/>
  <c r="F88" i="12"/>
  <c r="N66" i="12"/>
  <c r="N125" i="12"/>
  <c r="M87" i="12"/>
  <c r="O83" i="12"/>
  <c r="G83" i="12"/>
  <c r="L87" i="12"/>
  <c r="K13" i="12"/>
  <c r="K38" i="12" s="1"/>
  <c r="G13" i="12"/>
  <c r="G38" i="12" s="1"/>
  <c r="Q13" i="12"/>
  <c r="Q38" i="12" s="1"/>
  <c r="P13" i="12"/>
  <c r="P38" i="12" s="1"/>
  <c r="L13" i="12"/>
  <c r="L38" i="12" s="1"/>
  <c r="R13" i="12"/>
  <c r="M13" i="12"/>
  <c r="M38" i="12" s="1"/>
  <c r="O13" i="12"/>
  <c r="C38" i="12"/>
  <c r="H13" i="12"/>
  <c r="H38" i="12" s="1"/>
  <c r="F13" i="12"/>
  <c r="J13" i="12"/>
  <c r="J38" i="12" s="1"/>
  <c r="I13" i="12"/>
  <c r="I38" i="12" s="1"/>
  <c r="N69" i="12"/>
  <c r="M15" i="10"/>
  <c r="O15" i="10" s="1"/>
  <c r="Q15" i="10" s="1"/>
  <c r="T99" i="12"/>
  <c r="N25" i="12"/>
  <c r="F50" i="12"/>
  <c r="N50" i="12" s="1"/>
  <c r="P91" i="12"/>
  <c r="B18" i="12"/>
  <c r="A43" i="12"/>
  <c r="B43" i="12" s="1"/>
  <c r="S99" i="12"/>
  <c r="O116" i="12"/>
  <c r="T116" i="12" s="1"/>
  <c r="T106" i="12"/>
  <c r="M29" i="10"/>
  <c r="O29" i="10" s="1"/>
  <c r="Q29" i="10" s="1"/>
  <c r="R83" i="12"/>
  <c r="J88" i="12"/>
  <c r="R88" i="12"/>
  <c r="P88" i="12"/>
  <c r="M88" i="12"/>
  <c r="G88" i="12"/>
  <c r="O88" i="12"/>
  <c r="T24" i="12"/>
  <c r="R49" i="12"/>
  <c r="P29" i="10"/>
  <c r="I88" i="12"/>
  <c r="F87" i="12"/>
  <c r="Q87" i="12"/>
  <c r="I87" i="12"/>
  <c r="J87" i="12"/>
  <c r="T28" i="12"/>
  <c r="R53" i="12"/>
  <c r="S53" i="12" s="1"/>
  <c r="O87" i="12"/>
  <c r="T102" i="12"/>
  <c r="N80" i="12"/>
  <c r="S41" i="10"/>
  <c r="F126" i="12"/>
  <c r="K126" i="12"/>
  <c r="R126" i="12"/>
  <c r="H126" i="12"/>
  <c r="M126" i="12"/>
  <c r="J126" i="12"/>
  <c r="G126" i="12"/>
  <c r="I126" i="12"/>
  <c r="L126" i="12"/>
  <c r="R44" i="12"/>
  <c r="T19" i="12"/>
  <c r="P87" i="12"/>
  <c r="Q88" i="12"/>
  <c r="S19" i="12"/>
  <c r="O44" i="12"/>
  <c r="R86" i="12"/>
  <c r="T69" i="12"/>
  <c r="S106" i="12"/>
  <c r="N28" i="12"/>
  <c r="F53" i="12"/>
  <c r="N53" i="12" s="1"/>
  <c r="M64" i="10"/>
  <c r="O64" i="10" s="1"/>
  <c r="Q64" i="10" s="1"/>
  <c r="S64" i="10" s="1"/>
  <c r="R63" i="10"/>
  <c r="S24" i="12"/>
  <c r="O49" i="12"/>
  <c r="F83" i="12"/>
  <c r="Q42" i="12"/>
  <c r="H42" i="12"/>
  <c r="S69" i="12"/>
  <c r="O86" i="12"/>
  <c r="O126" i="12"/>
  <c r="O120" i="12"/>
  <c r="S103" i="12"/>
  <c r="Q70" i="9"/>
  <c r="V70" i="9"/>
  <c r="V71" i="9"/>
  <c r="V69" i="9"/>
  <c r="X70" i="9"/>
  <c r="Q71" i="9"/>
  <c r="Q69" i="9"/>
  <c r="X71" i="9"/>
  <c r="X69" i="9"/>
  <c r="S17" i="10"/>
  <c r="U72" i="9"/>
  <c r="W48" i="9"/>
  <c r="T26" i="12"/>
  <c r="R51" i="12"/>
  <c r="M39" i="10"/>
  <c r="O39" i="10" s="1"/>
  <c r="Q39" i="10" s="1"/>
  <c r="S39" i="10" s="1"/>
  <c r="Q83" i="12"/>
  <c r="T66" i="12"/>
  <c r="O115" i="12"/>
  <c r="S98" i="12"/>
  <c r="V31" i="9"/>
  <c r="W31" i="9"/>
  <c r="L47" i="12"/>
  <c r="P47" i="12"/>
  <c r="J47" i="12"/>
  <c r="O47" i="12"/>
  <c r="R47" i="12"/>
  <c r="F47" i="12"/>
  <c r="M47" i="12"/>
  <c r="AH14" i="1"/>
  <c r="S68" i="12"/>
  <c r="I123" i="12"/>
  <c r="I127" i="12" s="1"/>
  <c r="I134" i="12" s="1"/>
  <c r="L123" i="12"/>
  <c r="M123" i="12"/>
  <c r="K123" i="12"/>
  <c r="F123" i="12"/>
  <c r="G123" i="12"/>
  <c r="J123" i="12"/>
  <c r="H123" i="12"/>
  <c r="O123" i="12"/>
  <c r="R123" i="12"/>
  <c r="R20" i="12"/>
  <c r="H20" i="12"/>
  <c r="H45" i="12" s="1"/>
  <c r="L20" i="12"/>
  <c r="L45" i="12" s="1"/>
  <c r="F20" i="12"/>
  <c r="C45" i="12"/>
  <c r="P20" i="12"/>
  <c r="P45" i="12" s="1"/>
  <c r="K20" i="12"/>
  <c r="K45" i="12" s="1"/>
  <c r="I20" i="12"/>
  <c r="I45" i="12" s="1"/>
  <c r="M20" i="12"/>
  <c r="M45" i="12" s="1"/>
  <c r="O20" i="12"/>
  <c r="G20" i="12"/>
  <c r="G45" i="12" s="1"/>
  <c r="J20" i="12"/>
  <c r="J45" i="12" s="1"/>
  <c r="Q20" i="12"/>
  <c r="Q45" i="12" s="1"/>
  <c r="R117" i="12"/>
  <c r="T100" i="12"/>
  <c r="S72" i="9"/>
  <c r="V72" i="9" s="1"/>
  <c r="V65" i="9"/>
  <c r="W65" i="9"/>
  <c r="M37" i="10"/>
  <c r="O37" i="10" s="1"/>
  <c r="Q37" i="10" s="1"/>
  <c r="M30" i="10"/>
  <c r="O30" i="10" s="1"/>
  <c r="Q30" i="10" s="1"/>
  <c r="R17" i="10"/>
  <c r="Q123" i="12"/>
  <c r="Q127" i="12" s="1"/>
  <c r="Q134" i="12" s="1"/>
  <c r="P123" i="12"/>
  <c r="N31" i="12"/>
  <c r="F56" i="12"/>
  <c r="N74" i="12"/>
  <c r="F91" i="12"/>
  <c r="N91" i="12" s="1"/>
  <c r="M59" i="10"/>
  <c r="O59" i="10" s="1"/>
  <c r="Q59" i="10" s="1"/>
  <c r="N30" i="12"/>
  <c r="F55" i="12"/>
  <c r="M53" i="10"/>
  <c r="O53" i="10" s="1"/>
  <c r="S29" i="12"/>
  <c r="O54" i="12"/>
  <c r="S101" i="12"/>
  <c r="O118" i="12"/>
  <c r="V48" i="9"/>
  <c r="Q48" i="9"/>
  <c r="T29" i="12"/>
  <c r="R54" i="12"/>
  <c r="R85" i="12"/>
  <c r="S85" i="12" s="1"/>
  <c r="T68" i="12"/>
  <c r="T31" i="12"/>
  <c r="R56" i="12"/>
  <c r="Q72" i="9"/>
  <c r="P59" i="10"/>
  <c r="G48" i="12"/>
  <c r="I48" i="12"/>
  <c r="P48" i="12"/>
  <c r="K48" i="12"/>
  <c r="F48" i="12"/>
  <c r="A40" i="12"/>
  <c r="B40" i="12" s="1"/>
  <c r="B15" i="12"/>
  <c r="R55" i="12"/>
  <c r="T30" i="12"/>
  <c r="R118" i="12"/>
  <c r="T118" i="12" s="1"/>
  <c r="T101" i="12"/>
  <c r="N121" i="12"/>
  <c r="M54" i="10"/>
  <c r="O54" i="10" s="1"/>
  <c r="Q54" i="10" s="1"/>
  <c r="S12" i="12"/>
  <c r="O37" i="12"/>
  <c r="N26" i="12"/>
  <c r="F51" i="12"/>
  <c r="N51" i="12" s="1"/>
  <c r="M13" i="10"/>
  <c r="O13" i="10" s="1"/>
  <c r="Q13" i="10" s="1"/>
  <c r="N29" i="12"/>
  <c r="F54" i="12"/>
  <c r="R81" i="12"/>
  <c r="H81" i="12"/>
  <c r="F81" i="12"/>
  <c r="K81" i="12"/>
  <c r="K92" i="12" s="1"/>
  <c r="K133" i="12" s="1"/>
  <c r="J81" i="12"/>
  <c r="O81" i="12"/>
  <c r="L81" i="12"/>
  <c r="I81" i="12"/>
  <c r="R37" i="12"/>
  <c r="S100" i="12"/>
  <c r="O117" i="12"/>
  <c r="P13" i="10"/>
  <c r="R115" i="12"/>
  <c r="T98" i="12"/>
  <c r="S104" i="12"/>
  <c r="P121" i="12"/>
  <c r="M56" i="10"/>
  <c r="O56" i="10" s="1"/>
  <c r="Q56" i="10" s="1"/>
  <c r="T105" i="12"/>
  <c r="R122" i="12"/>
  <c r="N68" i="12"/>
  <c r="N116" i="12"/>
  <c r="T74" i="12"/>
  <c r="S74" i="12"/>
  <c r="O91" i="12"/>
  <c r="R19" i="10"/>
  <c r="AH15" i="1"/>
  <c r="R52" i="12"/>
  <c r="T27" i="12"/>
  <c r="S31" i="12"/>
  <c r="O56" i="12"/>
  <c r="R121" i="12"/>
  <c r="T104" i="12"/>
  <c r="O48" i="12"/>
  <c r="R25" i="10"/>
  <c r="S51" i="12"/>
  <c r="P83" i="12"/>
  <c r="S66" i="12"/>
  <c r="F52" i="12"/>
  <c r="N52" i="12" s="1"/>
  <c r="N27" i="12"/>
  <c r="R48" i="12"/>
  <c r="D27" i="33"/>
  <c r="B27" i="33"/>
  <c r="S105" i="12"/>
  <c r="T80" i="12"/>
  <c r="S67" i="12"/>
  <c r="O84" i="12"/>
  <c r="P56" i="10"/>
  <c r="P62" i="10"/>
  <c r="M57" i="10"/>
  <c r="O57" i="10" s="1"/>
  <c r="Q57" i="10" s="1"/>
  <c r="P15" i="10"/>
  <c r="S15" i="10" s="1"/>
  <c r="P54" i="10"/>
  <c r="R54" i="10" s="1"/>
  <c r="P58" i="10"/>
  <c r="R58" i="10" s="1"/>
  <c r="P47" i="10"/>
  <c r="R47" i="10" s="1"/>
  <c r="M62" i="10"/>
  <c r="O62" i="10" s="1"/>
  <c r="Q62" i="10" s="1"/>
  <c r="M40" i="10"/>
  <c r="O40" i="10" s="1"/>
  <c r="Q40" i="10" s="1"/>
  <c r="O90" i="12"/>
  <c r="S73" i="12"/>
  <c r="P57" i="10"/>
  <c r="N67" i="12"/>
  <c r="F84" i="12"/>
  <c r="M44" i="10"/>
  <c r="O44" i="10" s="1"/>
  <c r="Q44" i="10" s="1"/>
  <c r="N85" i="12"/>
  <c r="P38" i="10"/>
  <c r="P40" i="10"/>
  <c r="F90" i="12"/>
  <c r="N90" i="12" s="1"/>
  <c r="N73" i="12"/>
  <c r="P44" i="10"/>
  <c r="M45" i="10"/>
  <c r="O45" i="10" s="1"/>
  <c r="Q45" i="10" s="1"/>
  <c r="R18" i="10"/>
  <c r="R90" i="12"/>
  <c r="T73" i="12"/>
  <c r="P45" i="10"/>
  <c r="S52" i="12"/>
  <c r="A13" i="33"/>
  <c r="E20" i="30"/>
  <c r="N65" i="12"/>
  <c r="H82" i="12"/>
  <c r="M16" i="10"/>
  <c r="O16" i="10" s="1"/>
  <c r="Q16" i="10" s="1"/>
  <c r="S65" i="12"/>
  <c r="T65" i="12"/>
  <c r="O82" i="12"/>
  <c r="P37" i="10"/>
  <c r="M43" i="10"/>
  <c r="O43" i="10" s="1"/>
  <c r="Q43" i="10" s="1"/>
  <c r="T119" i="12"/>
  <c r="R11" i="10"/>
  <c r="P30" i="10"/>
  <c r="R30" i="10" s="1"/>
  <c r="N119" i="12"/>
  <c r="R61" i="10"/>
  <c r="N64" i="12"/>
  <c r="G81" i="12"/>
  <c r="G92" i="12" s="1"/>
  <c r="G133" i="12" s="1"/>
  <c r="P16" i="10"/>
  <c r="M42" i="10"/>
  <c r="O42" i="10" s="1"/>
  <c r="Q42" i="10" s="1"/>
  <c r="P43" i="10"/>
  <c r="Q23" i="10"/>
  <c r="S23" i="10" s="1"/>
  <c r="P46" i="10"/>
  <c r="S46" i="10" s="1"/>
  <c r="R20" i="10"/>
  <c r="T63" i="12"/>
  <c r="Q81" i="12"/>
  <c r="S64" i="12"/>
  <c r="T64" i="12"/>
  <c r="N21" i="12"/>
  <c r="F46" i="12"/>
  <c r="S47" i="10"/>
  <c r="T67" i="12"/>
  <c r="R84" i="12"/>
  <c r="P42" i="10"/>
  <c r="M36" i="10"/>
  <c r="O36" i="10" s="1"/>
  <c r="Q36" i="10" s="1"/>
  <c r="N63" i="12"/>
  <c r="P36" i="10"/>
  <c r="M92" i="12"/>
  <c r="M133" i="12" s="1"/>
  <c r="N56" i="12" l="1"/>
  <c r="S16" i="12"/>
  <c r="N55" i="12"/>
  <c r="S55" i="12"/>
  <c r="N54" i="12"/>
  <c r="S46" i="12"/>
  <c r="N46" i="12"/>
  <c r="N44" i="12"/>
  <c r="S43" i="12"/>
  <c r="N18" i="12"/>
  <c r="F43" i="12"/>
  <c r="N43" i="12" s="1"/>
  <c r="T18" i="12"/>
  <c r="S18" i="12"/>
  <c r="S17" i="12"/>
  <c r="N17" i="12"/>
  <c r="F42" i="12"/>
  <c r="N42" i="12" s="1"/>
  <c r="T17" i="12"/>
  <c r="N41" i="12"/>
  <c r="T16" i="12"/>
  <c r="R41" i="12"/>
  <c r="S41" i="12" s="1"/>
  <c r="N16" i="12"/>
  <c r="S40" i="12"/>
  <c r="F33" i="12"/>
  <c r="S39" i="12"/>
  <c r="N39" i="12"/>
  <c r="N37" i="12"/>
  <c r="T12" i="12"/>
  <c r="N12" i="12"/>
  <c r="N83" i="12"/>
  <c r="T51" i="12"/>
  <c r="Q57" i="12"/>
  <c r="Q132" i="12" s="1"/>
  <c r="J127" i="12"/>
  <c r="J134" i="12" s="1"/>
  <c r="L92" i="12"/>
  <c r="L133" i="12" s="1"/>
  <c r="T117" i="12"/>
  <c r="S116" i="12"/>
  <c r="H127" i="12"/>
  <c r="H134" i="12" s="1"/>
  <c r="N88" i="12"/>
  <c r="N89" i="12"/>
  <c r="S89" i="12"/>
  <c r="S59" i="10"/>
  <c r="N122" i="12"/>
  <c r="T122" i="12"/>
  <c r="T89" i="12"/>
  <c r="Q55" i="10"/>
  <c r="S55" i="10" s="1"/>
  <c r="R38" i="10"/>
  <c r="N120" i="12"/>
  <c r="N115" i="12"/>
  <c r="L57" i="12"/>
  <c r="L132" i="12" s="1"/>
  <c r="S45" i="10"/>
  <c r="T121" i="12"/>
  <c r="J92" i="12"/>
  <c r="J133" i="12" s="1"/>
  <c r="H57" i="12"/>
  <c r="H132" i="12" s="1"/>
  <c r="K127" i="12"/>
  <c r="K134" i="12" s="1"/>
  <c r="N40" i="12"/>
  <c r="P127" i="12"/>
  <c r="P134" i="12" s="1"/>
  <c r="R15" i="10"/>
  <c r="L127" i="12"/>
  <c r="L134" i="12" s="1"/>
  <c r="S87" i="12"/>
  <c r="T88" i="12"/>
  <c r="Q24" i="10"/>
  <c r="S24" i="10" s="1"/>
  <c r="I92" i="12"/>
  <c r="I133" i="12" s="1"/>
  <c r="S42" i="12"/>
  <c r="S44" i="12"/>
  <c r="S48" i="12"/>
  <c r="R13" i="10"/>
  <c r="J57" i="12"/>
  <c r="J132" i="12" s="1"/>
  <c r="J135" i="12" s="1"/>
  <c r="J139" i="12" s="1"/>
  <c r="G127" i="12"/>
  <c r="G134" i="12" s="1"/>
  <c r="S86" i="12"/>
  <c r="R64" i="10"/>
  <c r="T53" i="12"/>
  <c r="S83" i="12"/>
  <c r="S56" i="12"/>
  <c r="S49" i="12"/>
  <c r="T49" i="12" s="1"/>
  <c r="T87" i="12"/>
  <c r="S88" i="12"/>
  <c r="S29" i="10"/>
  <c r="N87" i="12"/>
  <c r="F38" i="12"/>
  <c r="N38" i="12" s="1"/>
  <c r="N13" i="12"/>
  <c r="R43" i="10"/>
  <c r="S40" i="10"/>
  <c r="G57" i="12"/>
  <c r="G132" i="12" s="1"/>
  <c r="N123" i="12"/>
  <c r="N47" i="12"/>
  <c r="S120" i="12"/>
  <c r="T120" i="12"/>
  <c r="S62" i="10"/>
  <c r="R56" i="10"/>
  <c r="T86" i="12"/>
  <c r="T126" i="12"/>
  <c r="T81" i="12"/>
  <c r="T85" i="12"/>
  <c r="S44" i="10"/>
  <c r="S56" i="10"/>
  <c r="M57" i="12"/>
  <c r="M132" i="12" s="1"/>
  <c r="M127" i="12"/>
  <c r="M134" i="12" s="1"/>
  <c r="R29" i="10"/>
  <c r="O38" i="12"/>
  <c r="S13" i="12"/>
  <c r="T48" i="12"/>
  <c r="N126" i="12"/>
  <c r="R38" i="12"/>
  <c r="T13" i="12"/>
  <c r="T52" i="12"/>
  <c r="N48" i="12"/>
  <c r="R39" i="10"/>
  <c r="T50" i="12"/>
  <c r="S126" i="12"/>
  <c r="W69" i="9"/>
  <c r="W70" i="9"/>
  <c r="W71" i="9"/>
  <c r="R127" i="12"/>
  <c r="R45" i="12"/>
  <c r="T20" i="12"/>
  <c r="W72" i="9"/>
  <c r="X72" i="9"/>
  <c r="T123" i="12"/>
  <c r="S115" i="12"/>
  <c r="T115" i="12" s="1"/>
  <c r="O127" i="12"/>
  <c r="R46" i="10"/>
  <c r="R16" i="10"/>
  <c r="S121" i="12"/>
  <c r="S117" i="12"/>
  <c r="R59" i="10"/>
  <c r="S54" i="12"/>
  <c r="T54" i="12" s="1"/>
  <c r="K57" i="12"/>
  <c r="K132" i="12" s="1"/>
  <c r="S123" i="12"/>
  <c r="I57" i="12"/>
  <c r="I132" i="12" s="1"/>
  <c r="S42" i="10"/>
  <c r="Q92" i="12"/>
  <c r="Q133" i="12" s="1"/>
  <c r="P92" i="12"/>
  <c r="P133" i="12" s="1"/>
  <c r="S43" i="10"/>
  <c r="S57" i="10"/>
  <c r="S122" i="12"/>
  <c r="T83" i="12"/>
  <c r="F127" i="12"/>
  <c r="N81" i="12"/>
  <c r="R37" i="10"/>
  <c r="R62" i="10"/>
  <c r="S13" i="10"/>
  <c r="Q53" i="10"/>
  <c r="S53" i="10" s="1"/>
  <c r="S91" i="12"/>
  <c r="T91" i="12"/>
  <c r="S36" i="10"/>
  <c r="S90" i="12"/>
  <c r="N20" i="12"/>
  <c r="F45" i="12"/>
  <c r="N45" i="12" s="1"/>
  <c r="P57" i="12"/>
  <c r="P132" i="12" s="1"/>
  <c r="S20" i="12"/>
  <c r="O45" i="12"/>
  <c r="S37" i="12"/>
  <c r="S118" i="12"/>
  <c r="S54" i="10"/>
  <c r="R44" i="10"/>
  <c r="S47" i="12"/>
  <c r="R23" i="10"/>
  <c r="S16" i="10"/>
  <c r="S81" i="12"/>
  <c r="S82" i="12"/>
  <c r="T82" i="12"/>
  <c r="O92" i="12"/>
  <c r="S37" i="10"/>
  <c r="R36" i="10"/>
  <c r="R42" i="10"/>
  <c r="T90" i="12"/>
  <c r="T84" i="12"/>
  <c r="R92" i="12"/>
  <c r="S30" i="10"/>
  <c r="N82" i="12"/>
  <c r="H92" i="12"/>
  <c r="H133" i="12" s="1"/>
  <c r="R40" i="10"/>
  <c r="R57" i="10"/>
  <c r="S84" i="12"/>
  <c r="R45" i="10"/>
  <c r="S38" i="10"/>
  <c r="S58" i="10"/>
  <c r="N84" i="12"/>
  <c r="F92" i="12"/>
  <c r="T56" i="12" l="1"/>
  <c r="T55" i="12"/>
  <c r="T46" i="12"/>
  <c r="T44" i="12"/>
  <c r="T43" i="12"/>
  <c r="T41" i="12"/>
  <c r="T40" i="12"/>
  <c r="T37" i="12"/>
  <c r="T39" i="12"/>
  <c r="O57" i="12"/>
  <c r="O132" i="12" s="1"/>
  <c r="F57" i="12"/>
  <c r="N57" i="12" s="1"/>
  <c r="T42" i="12"/>
  <c r="G135" i="12"/>
  <c r="G139" i="12" s="1"/>
  <c r="R55" i="10"/>
  <c r="L135" i="12"/>
  <c r="L139" i="12" s="1"/>
  <c r="R24" i="10"/>
  <c r="T47" i="12"/>
  <c r="M135" i="12"/>
  <c r="M139" i="12" s="1"/>
  <c r="H135" i="12"/>
  <c r="H139" i="12" s="1"/>
  <c r="R57" i="12"/>
  <c r="R132" i="12" s="1"/>
  <c r="S4" i="34" s="1"/>
  <c r="T4" i="34" s="1"/>
  <c r="S38" i="12"/>
  <c r="T38" i="12" s="1"/>
  <c r="K135" i="12"/>
  <c r="K139" i="12" s="1"/>
  <c r="P135" i="12"/>
  <c r="P139" i="12" s="1"/>
  <c r="R53" i="10"/>
  <c r="I135" i="12"/>
  <c r="I139" i="12" s="1"/>
  <c r="S45" i="12"/>
  <c r="T45" i="12" s="1"/>
  <c r="O134" i="12"/>
  <c r="S127" i="12"/>
  <c r="R134" i="12"/>
  <c r="T127" i="12"/>
  <c r="F134" i="12"/>
  <c r="N134" i="12" s="1"/>
  <c r="N127" i="12"/>
  <c r="F133" i="12"/>
  <c r="N133" i="12" s="1"/>
  <c r="N92" i="12"/>
  <c r="R133" i="12"/>
  <c r="T92" i="12"/>
  <c r="S92" i="12"/>
  <c r="O133" i="12"/>
  <c r="Q135" i="12"/>
  <c r="Q139" i="12" s="1"/>
  <c r="F132" i="12" l="1"/>
  <c r="F135" i="12" s="1"/>
  <c r="F139" i="12" s="1"/>
  <c r="N139" i="12" s="1"/>
  <c r="S132" i="12"/>
  <c r="T57" i="12"/>
  <c r="S133" i="12"/>
  <c r="T133" i="12" s="1"/>
  <c r="S57" i="12"/>
  <c r="R135" i="12"/>
  <c r="R139" i="12" s="1"/>
  <c r="S134" i="12"/>
  <c r="T134" i="12" s="1"/>
  <c r="O135" i="12"/>
  <c r="O139" i="12" s="1"/>
  <c r="N132" i="12" l="1"/>
  <c r="N135" i="12" s="1"/>
  <c r="S135" i="12"/>
  <c r="S139" i="12" s="1"/>
  <c r="T132" i="12" l="1"/>
  <c r="T135" i="12"/>
  <c r="T139"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Wong, Simon</author>
  </authors>
  <commentList>
    <comment ref="AB9" authorId="0" shapeId="0" xr:uid="{00000000-0006-0000-0400-000001000000}">
      <text>
        <r>
          <rPr>
            <b/>
            <sz val="9"/>
            <color indexed="81"/>
            <rFont val="Tahoma"/>
            <family val="2"/>
          </rPr>
          <t>Wong, Simon:</t>
        </r>
        <r>
          <rPr>
            <sz val="9"/>
            <color indexed="81"/>
            <rFont val="Tahoma"/>
            <family val="2"/>
          </rPr>
          <t xml:space="preserve">
Will need the approved GOF Budgeted-operation expense</t>
        </r>
      </text>
    </comment>
  </commentList>
</comments>
</file>

<file path=xl/sharedStrings.xml><?xml version="1.0" encoding="utf-8"?>
<sst xmlns="http://schemas.openxmlformats.org/spreadsheetml/2006/main" count="1068" uniqueCount="545">
  <si>
    <r>
      <rPr>
        <b/>
        <u/>
        <sz val="14"/>
        <color indexed="56"/>
        <rFont val="Calibri"/>
        <family val="2"/>
      </rPr>
      <t>Table A:</t>
    </r>
    <r>
      <rPr>
        <b/>
        <sz val="14"/>
        <color indexed="56"/>
        <rFont val="Calibri"/>
        <family val="2"/>
      </rPr>
      <t xml:space="preserve"> Projected Revenue for Programs Serving Ages 0-4 years old (not eligible to attend Kindergarten), and Rate Reduction</t>
    </r>
  </si>
  <si>
    <t>Providers will report data for full fee paying families and families in receipt of partial fee subsidy whose parental contribution is greater than the Part 2 adjusted rate as determined by column M.</t>
  </si>
  <si>
    <t>The table below requires information about your programs for 0-4 years old, rates and projected enrolment to calculate your rate reduction. Please fill in the green cells only.</t>
  </si>
  <si>
    <t>Section A: Programs Serving Ages 0-4 yrs. (not eligible to attend Kindergarten)</t>
  </si>
  <si>
    <t>Section B: Rates and Billable Days</t>
  </si>
  <si>
    <t>Section D: Projected Revenue for the 2018 Calendar Year</t>
  </si>
  <si>
    <t>Section E: Rate Reduction</t>
  </si>
  <si>
    <r>
      <t xml:space="preserve">Age Group
</t>
    </r>
    <r>
      <rPr>
        <i/>
        <sz val="10"/>
        <color indexed="8"/>
        <rFont val="Calibri"/>
        <family val="2"/>
      </rPr>
      <t>(Select from drop down)</t>
    </r>
  </si>
  <si>
    <r>
      <t xml:space="preserve">Centre-based or Home Child Care
</t>
    </r>
    <r>
      <rPr>
        <i/>
        <sz val="10"/>
        <color indexed="8"/>
        <rFont val="Calibri"/>
        <family val="2"/>
      </rPr>
      <t>(Select from drop down)</t>
    </r>
  </si>
  <si>
    <r>
      <t xml:space="preserve">Part-day or Full-day
</t>
    </r>
    <r>
      <rPr>
        <i/>
        <sz val="10"/>
        <color indexed="8"/>
        <rFont val="Calibri"/>
        <family val="2"/>
      </rPr>
      <t>(Select from drop down)</t>
    </r>
  </si>
  <si>
    <r>
      <t xml:space="preserve"># of program days per week
</t>
    </r>
    <r>
      <rPr>
        <i/>
        <sz val="10"/>
        <color indexed="8"/>
        <rFont val="Calibri"/>
        <family val="2"/>
      </rPr>
      <t>(Select from drop down)</t>
    </r>
  </si>
  <si>
    <r>
      <t xml:space="preserve"># of months program is open for
</t>
    </r>
    <r>
      <rPr>
        <i/>
        <sz val="10"/>
        <color indexed="8"/>
        <rFont val="Calibri"/>
        <family val="2"/>
      </rPr>
      <t>(Select from drop down)</t>
    </r>
  </si>
  <si>
    <r>
      <t xml:space="preserve">Current Effective Daily Rate 
</t>
    </r>
    <r>
      <rPr>
        <i/>
        <sz val="10"/>
        <color indexed="8"/>
        <rFont val="Calibri"/>
        <family val="2"/>
      </rPr>
      <t>(Refer to the service handbook on how to calculate your daily rate)</t>
    </r>
  </si>
  <si>
    <t># of Billable Days</t>
  </si>
  <si>
    <r>
      <t xml:space="preserve">Enter enrolment for:
</t>
    </r>
    <r>
      <rPr>
        <i/>
        <sz val="10"/>
        <color indexed="8"/>
        <rFont val="Calibri"/>
        <family val="2"/>
      </rPr>
      <t>(columns N - Y)</t>
    </r>
  </si>
  <si>
    <t>Average Projection</t>
  </si>
  <si>
    <t>Total Projected Revenue</t>
  </si>
  <si>
    <t>For Rate Look Up (Do not delete)</t>
  </si>
  <si>
    <t>GOF Part 1: Rate Reduction Per Child Per Day</t>
  </si>
  <si>
    <t>GOF Part 2: Rate Reduction Per Child Per Day</t>
  </si>
  <si>
    <t>Total Refund Per Child Per Day (Retroactive to January 1 to August 31)</t>
  </si>
  <si>
    <t>New Daily Rate as of September 1, 2018</t>
  </si>
  <si>
    <t>GOF Part 1: Total Rate Reduction for the 2018 Year</t>
  </si>
  <si>
    <t>GOF Part 2: Total Rate Reduction for the 2018 Year</t>
  </si>
  <si>
    <t>Total Rate Reduction for the 2018 Year</t>
  </si>
  <si>
    <t>Infant</t>
  </si>
  <si>
    <t>Age Group</t>
  </si>
  <si>
    <t>ColuMunicipal or Market Ratemn2</t>
  </si>
  <si>
    <t>ColuCentre-based or Home Child Caremn3</t>
  </si>
  <si>
    <t>Part-day or Full-day</t>
  </si>
  <si>
    <t># of program days per week</t>
  </si>
  <si>
    <t># of months program is open for</t>
  </si>
  <si>
    <t xml:space="preserve">Current Effective Daily Rate </t>
  </si>
  <si>
    <t>Enter enrolment for:</t>
  </si>
  <si>
    <t>Column11</t>
  </si>
  <si>
    <t>January Actual Enrolment</t>
  </si>
  <si>
    <t>February
Actual Enrolment</t>
  </si>
  <si>
    <t>March 
Actual Enrolment</t>
  </si>
  <si>
    <t>April
Actual Enrolment</t>
  </si>
  <si>
    <t>May
Projected Average Enrolment</t>
  </si>
  <si>
    <t>June
Projected Average Enrolment</t>
  </si>
  <si>
    <t>July
Projected Average Enrolment</t>
  </si>
  <si>
    <t>August
Projected Average Enrolment</t>
  </si>
  <si>
    <t>September
Projected Average Enrolment</t>
  </si>
  <si>
    <t>October
Projected Average Enrolment</t>
  </si>
  <si>
    <t>November
Projected Average Enrolment</t>
  </si>
  <si>
    <t>December
Projected Average Enrolment</t>
  </si>
  <si>
    <t>Toddler</t>
  </si>
  <si>
    <t>Municipal</t>
  </si>
  <si>
    <t>Full-day</t>
  </si>
  <si>
    <t>5 days a week</t>
  </si>
  <si>
    <t>Market</t>
  </si>
  <si>
    <t>Full fee paying families</t>
  </si>
  <si>
    <t>Part-day</t>
  </si>
  <si>
    <t>1 day a week</t>
  </si>
  <si>
    <t>2 days a week</t>
  </si>
  <si>
    <t>3 days a week</t>
  </si>
  <si>
    <t>4 days a week</t>
  </si>
  <si>
    <t>Total</t>
  </si>
  <si>
    <t>Staff Wages and Benefits</t>
  </si>
  <si>
    <t>DROP DOWN MENU ITEMS</t>
  </si>
  <si>
    <t>Pre-School (Not Eligible for Kindergarten)</t>
  </si>
  <si>
    <t>Centre-Based - Daily Fee Reduction Amounts (as per Guideline)</t>
  </si>
  <si>
    <t>Part-Day</t>
  </si>
  <si>
    <t>Full-Day</t>
  </si>
  <si>
    <t>Preschooler</t>
  </si>
  <si>
    <t>Municipal or Market</t>
  </si>
  <si>
    <t>Centre-Based or Home-Based</t>
  </si>
  <si>
    <t>Home-Based</t>
  </si>
  <si>
    <t>Centre-Based</t>
  </si>
  <si>
    <t>Part-Day or Full-Day</t>
  </si>
  <si>
    <t># of Programs Days per Week</t>
  </si>
  <si>
    <t>Billing Days per Year</t>
  </si>
  <si>
    <t>Families who pay parental contribution greater than the Part 2 adjusted rate:</t>
  </si>
  <si>
    <t>Families who pay parental contribution less than the Part 2 adjusted rate:</t>
  </si>
  <si>
    <t>Funding Programs</t>
  </si>
  <si>
    <t>Part I</t>
  </si>
  <si>
    <t>Part II</t>
  </si>
  <si>
    <t>A</t>
  </si>
  <si>
    <t>B</t>
  </si>
  <si>
    <t>Instructions</t>
  </si>
  <si>
    <t>Introduction:</t>
  </si>
  <si>
    <t xml:space="preserve">The 2018 GOF reflects Regional priorities and the needs of families and the early years and child care system in Peel. </t>
  </si>
  <si>
    <t>This workbook will help identify the amount of funds required from Oct to Dec 2018 to support programs that are in alignment with the policy goals and objectives outlined in the 2018 GOF Guideline.</t>
  </si>
  <si>
    <t>General Instructions:</t>
  </si>
  <si>
    <t>- Please read through the 2018 General Operating Fund Guideline and use it in conjunction as you work through your distribution plan.</t>
  </si>
  <si>
    <t>- Please provide the actual results from Jan to Sep and estimates from Oct to Dec 2018</t>
  </si>
  <si>
    <r>
      <t xml:space="preserve">- Submit your completed distribution plan to: </t>
    </r>
    <r>
      <rPr>
        <b/>
        <u/>
        <sz val="11"/>
        <rFont val="Calibri"/>
        <family val="2"/>
      </rPr>
      <t>EarlyYearsSystemDivision@peelregion.ca</t>
    </r>
  </si>
  <si>
    <t>Full Paying Families (Jan to Dec)</t>
  </si>
  <si>
    <t xml:space="preserve">-For the categories, you use the drop down menus to select the appropriate categories </t>
  </si>
  <si>
    <t>-Please fill out your company's information</t>
  </si>
  <si>
    <t>Daily Market or Municipal Rates ($)  (Column J)</t>
  </si>
  <si>
    <t>Definitions</t>
  </si>
  <si>
    <t>Term</t>
  </si>
  <si>
    <t>Definition</t>
  </si>
  <si>
    <t>Fiscal period</t>
  </si>
  <si>
    <t xml:space="preserve">The budgetary accounting cycle. It is the length of time covered by an organization's financial statements. </t>
  </si>
  <si>
    <t>6 hours or more per day.</t>
  </si>
  <si>
    <t>Less than 6 hours per day.</t>
  </si>
  <si>
    <t>Market rate</t>
  </si>
  <si>
    <t>The rate charged to full fee paying parents.</t>
  </si>
  <si>
    <t>Municipal rate</t>
  </si>
  <si>
    <t>The rate approved by the Region of Peel. Refer to schedule A1 in your Fee Subsidy and Funding Agreement.</t>
  </si>
  <si>
    <t>Acronyms</t>
  </si>
  <si>
    <t>EYS</t>
  </si>
  <si>
    <t>Early Years Specialist</t>
  </si>
  <si>
    <t>GOF</t>
  </si>
  <si>
    <t>General Operating Fund</t>
  </si>
  <si>
    <t>RECE</t>
  </si>
  <si>
    <t>Registered Early Childhood Educator</t>
  </si>
  <si>
    <t>SWB</t>
  </si>
  <si>
    <t>TOTAL</t>
  </si>
  <si>
    <t>Families in Receipt of Fee Subsidy</t>
  </si>
  <si>
    <t>GOF (Actual Payments to Parents from Jan to Aug)</t>
  </si>
  <si>
    <t>-No need to separate the payments into categories</t>
  </si>
  <si>
    <t>-Feel free to provide any comments (not mandatory) to the Region of Peel</t>
  </si>
  <si>
    <t>Auspice</t>
  </si>
  <si>
    <t>For Profit</t>
  </si>
  <si>
    <t>Not-For-Profit</t>
  </si>
  <si>
    <t xml:space="preserve">-Each count includes 1 Family (regardless of the number of children) in each categories </t>
  </si>
  <si>
    <t>-For example, if a family has more than 1 child, it would be counted as '1' and  this count will apply to the youngest child in the daycare</t>
  </si>
  <si>
    <t>Reduced rate</t>
  </si>
  <si>
    <t>Daily Market or Municipal Rate minus GOF Part 2 Daily Rate (Full-Day Rate = $12, Part-Day Rate = $6)</t>
  </si>
  <si>
    <r>
      <t xml:space="preserve">- Please fill out the </t>
    </r>
    <r>
      <rPr>
        <b/>
        <sz val="11"/>
        <color indexed="57"/>
        <rFont val="Calibri"/>
        <family val="2"/>
      </rPr>
      <t>green</t>
    </r>
    <r>
      <rPr>
        <sz val="11"/>
        <color theme="1"/>
        <rFont val="Calibri"/>
        <family val="2"/>
        <scheme val="minor"/>
      </rPr>
      <t xml:space="preserve"> cells in the following tabs: COMPANY INFO, and GOF INFO</t>
    </r>
  </si>
  <si>
    <t>GOF INFO</t>
  </si>
  <si>
    <t>COMPANY INFO</t>
  </si>
  <si>
    <t>-Please enter the Total $ funds reimbursed / paid out to Families from Jan to Aug 2018 for GOF Part 1b and/or Part 2</t>
  </si>
  <si>
    <t xml:space="preserve">a) Partial Subsidy Above Reduced Rate (Jan to Dec)  </t>
  </si>
  <si>
    <t>Number of Enrolments (Columns M to X)</t>
  </si>
  <si>
    <t>SECTION A - # of Enrolments</t>
  </si>
  <si>
    <t>FULL-FEE PAYING FAMILIES - Per Child</t>
  </si>
  <si>
    <r>
      <t xml:space="preserve">Age Category
</t>
    </r>
    <r>
      <rPr>
        <i/>
        <sz val="11"/>
        <color indexed="8"/>
        <rFont val="Calibri"/>
        <family val="2"/>
      </rPr>
      <t>(Select from drop down)</t>
    </r>
  </si>
  <si>
    <r>
      <t xml:space="preserve">Municipal or Market Rate
</t>
    </r>
    <r>
      <rPr>
        <i/>
        <sz val="10"/>
        <color indexed="8"/>
        <rFont val="Calibri"/>
        <family val="2"/>
      </rPr>
      <t>(Select from drop down)</t>
    </r>
  </si>
  <si>
    <r>
      <t xml:space="preserve">Centre-based or Home Child Care
</t>
    </r>
    <r>
      <rPr>
        <i/>
        <sz val="10"/>
        <color indexed="8"/>
        <rFont val="Calibri"/>
        <family val="2"/>
      </rPr>
      <t>(Select from drop down)</t>
    </r>
  </si>
  <si>
    <r>
      <rPr>
        <b/>
        <sz val="11"/>
        <rFont val="Calibri"/>
        <family val="2"/>
      </rPr>
      <t>Part-Day or Full-Day</t>
    </r>
    <r>
      <rPr>
        <sz val="11"/>
        <rFont val="Calibri"/>
        <family val="2"/>
      </rPr>
      <t xml:space="preserve">
</t>
    </r>
    <r>
      <rPr>
        <i/>
        <sz val="11"/>
        <rFont val="Calibri"/>
        <family val="2"/>
      </rPr>
      <t>(Select from drop down)</t>
    </r>
  </si>
  <si>
    <r>
      <t xml:space="preserve"># of Days of Program per Week
</t>
    </r>
    <r>
      <rPr>
        <i/>
        <sz val="10"/>
        <color indexed="8"/>
        <rFont val="Calibri"/>
        <family val="2"/>
      </rPr>
      <t>(Select from drop down)</t>
    </r>
  </si>
  <si>
    <t># of Months Program is Open for</t>
  </si>
  <si>
    <t>Daily Rates $</t>
  </si>
  <si>
    <t>Billable Days per Year</t>
  </si>
  <si>
    <t>PARTIALLY SUBSIDIZED PAYING FAMILIES (Families paying more than reduced rate) - per Family</t>
  </si>
  <si>
    <t>FULLY SUBSIDIZED PAYING FAMILIES (Families paying less than reduced rate) - Per Child</t>
  </si>
  <si>
    <t>GRAND TOTAL # OF CHILD/FAMILIES</t>
  </si>
  <si>
    <t>Overall Average</t>
  </si>
  <si>
    <t>SECTION B - Daily Rates</t>
  </si>
  <si>
    <t>Market Daily Rate -  Full-Fee Paying Families</t>
  </si>
  <si>
    <t>Actual Daily Market Rate for Jan 2018</t>
  </si>
  <si>
    <t>Actual Daily Market Rate for Feb 2018</t>
  </si>
  <si>
    <t>Actual Daily Market Rate for Mar 2018</t>
  </si>
  <si>
    <t>Actual Daily Market Rate for Apr 2018</t>
  </si>
  <si>
    <t>Actual Daily Market Rate for May 2018</t>
  </si>
  <si>
    <t>Actual Daily Market Rate for Jun 2018</t>
  </si>
  <si>
    <t>Actual Daily Market Rate for Jul 2018</t>
  </si>
  <si>
    <t>Actual Daily Market Rate for Aug 2018</t>
  </si>
  <si>
    <t xml:space="preserve">Average Daily Market Rate Jan to Aug 2018 </t>
  </si>
  <si>
    <t>Estimate Daily Market Rate for Sep 2018</t>
  </si>
  <si>
    <t>Estimate Daily Market Rate for Oct 2018</t>
  </si>
  <si>
    <t>Estimate Daily Market Rate for Nov 2018</t>
  </si>
  <si>
    <t>Estimate Daily Market Rate for Dec 2018</t>
  </si>
  <si>
    <t xml:space="preserve">Average Daily Market Rate Sep to Dec 2018 </t>
  </si>
  <si>
    <t xml:space="preserve">Average Daily Market Rate Jan to Dec 2018 </t>
  </si>
  <si>
    <t>Municipal / Market Daily Rate -  Partially Subsidized Families Paying Higher Than Reduced Rate</t>
  </si>
  <si>
    <t>Actual Daily Rate for Jan 2018</t>
  </si>
  <si>
    <t>Actual Daily Rate for Feb 2018</t>
  </si>
  <si>
    <t>Actual Daily Rate for Mar 2018</t>
  </si>
  <si>
    <t>Actual Daily Rate for Apr 2018</t>
  </si>
  <si>
    <t>Actual Daily Rate for May 2018</t>
  </si>
  <si>
    <t>Actual Daily Rate for Jun 2018</t>
  </si>
  <si>
    <t>Actual Daily Rate for Jul 2018</t>
  </si>
  <si>
    <t>Actual Daily Rate for Aug 2018</t>
  </si>
  <si>
    <t xml:space="preserve">Average Daily Rate Jan to Aug 2018 </t>
  </si>
  <si>
    <t>Estimate Daily Rate for Sep 2018</t>
  </si>
  <si>
    <t>Estimate Daily Rate for Oct 2018</t>
  </si>
  <si>
    <t>Estimate Daily Rate for Nov 2018</t>
  </si>
  <si>
    <t>Estimate Daily Rate for Dec 2018</t>
  </si>
  <si>
    <t xml:space="preserve">Average Daily Rate Sep to Dec 2018 </t>
  </si>
  <si>
    <t xml:space="preserve">Average Daily Rate Jan to Dec 2018 </t>
  </si>
  <si>
    <t>Municipal / Market Daily Rate -  Partially Subsidized Families Paying Lower Than Reduced Rate (including families paying $0)</t>
  </si>
  <si>
    <t>Calculation By Region of Peel</t>
  </si>
  <si>
    <t xml:space="preserve">Age Range
</t>
  </si>
  <si>
    <t># of Days of Program per Week</t>
  </si>
  <si>
    <t>Total Jan-Aug</t>
  </si>
  <si>
    <t>Total Sep-Dec</t>
  </si>
  <si>
    <t>Total Jan-Dec</t>
  </si>
  <si>
    <t>Receivable (Payable) To/From Region of Peel [B]-[A]</t>
  </si>
  <si>
    <t>GOF - PART 2 - Full Fee Paying Families</t>
  </si>
  <si>
    <t>$ Reduction Rate to Full-Fee Paying Families from Jan to Dec 2018 - PART 2 (FULL-FEE PAYING FAMILIES)</t>
  </si>
  <si>
    <t>Total $ GOF Funds Entitlement to Full-Fee Paying Families from Jan to Dec 2018 - PART 2 (FULL-FEE PAYING FAMILIES)</t>
  </si>
  <si>
    <t>GOF - PART 2 - Partial Subsidized Families Paying Higher Than Reduced Rate</t>
  </si>
  <si>
    <t>$ Reduction Rate to Partial Subsidized Families from Jan to Dec 2018 - PART 2 (PARTIAL SUBSIDIZED FAMILIES PAYING HIGHER THAN REDUCED RATE)</t>
  </si>
  <si>
    <t>Total $ GOF Funds Entitlement to Partial Subsidized Families Paying Families from Jan to Dec 2018 - PART 2 (PARTIAL SUBSIDIZED FAMILIES PAYING HIGHER THAN REDUCED RATE)</t>
  </si>
  <si>
    <t>GOF - PART 2 - Partial Subsidized Families Paying Lower Than Reduced Rate</t>
  </si>
  <si>
    <t>$ Reduction Rate to Partial Subsidized Families from Jan to Dec 2018 - PART 2 (PARTIAL SUBSIDIZED FAMILIES PAYING LOWER THAN REDUCED RATE)</t>
  </si>
  <si>
    <t>Total $ GOF Funds Entitlement to Partial Subsidized Families Paying Families from Jan to Dec 2018 - PART 2 (PARTIAL SUBSIDIZED FAMILIES PAYING LOWER THAN REDUCED RATE)</t>
  </si>
  <si>
    <t>SUBSIDY RECONCILIATION FOR PART 2 Only</t>
  </si>
  <si>
    <t>GOF - Part 2 - Full Fee Paying Families</t>
  </si>
  <si>
    <t>GOF - Part 2 - Partial Subsidized Families Paying Higher  than Reduced Rates</t>
  </si>
  <si>
    <t>GOF - Part 2 - Partial Subsidized Families Paying Lower  than Reduced Rates</t>
  </si>
  <si>
    <t>Total GOF Entitlement Part 2 -Calculated by Region of Peel [A]</t>
  </si>
  <si>
    <t>Total GOF Part 2 Payment to Provider (Approved By Region of Peel)</t>
  </si>
  <si>
    <t>Drop Down Menu</t>
  </si>
  <si>
    <t>Name of Age Category</t>
  </si>
  <si>
    <t>Age Range of Age Category</t>
  </si>
  <si>
    <t>Younger than 18 months</t>
  </si>
  <si>
    <t>18 months or older but younger than 30 months</t>
  </si>
  <si>
    <t>30 months or older but younger than 6 years</t>
  </si>
  <si>
    <t>For-Profit</t>
  </si>
  <si>
    <t>Pre-schooler</t>
  </si>
  <si>
    <t># of Weeks</t>
  </si>
  <si>
    <t># Billable Days per Year</t>
  </si>
  <si>
    <t xml:space="preserve">Centre-based or Home Child Care
</t>
  </si>
  <si>
    <t xml:space="preserve">Part-Day or Full-Day
</t>
  </si>
  <si>
    <t xml:space="preserve"># of Days of Program per Week
</t>
  </si>
  <si>
    <t>Age Category</t>
  </si>
  <si>
    <t xml:space="preserve">Age Category
</t>
  </si>
  <si>
    <t>GOF INFO - ADD MORE ROWS</t>
  </si>
  <si>
    <t>-To add more rows, please ensure to 'Unprotect Sheet'  (Under Review Tab, Select 'Unprotect Sheet')</t>
  </si>
  <si>
    <t>BASED ON # of CHILDREN ENROLLED</t>
  </si>
  <si>
    <t>Column1</t>
  </si>
  <si>
    <t>a) Partial Subsidy Below Reduced Rate (Jan to Aug)</t>
  </si>
  <si>
    <t>a) Partial Subsidy Below Reduced Rate (Sep to Dec only)</t>
  </si>
  <si>
    <t xml:space="preserve">b) Partial Subsidy Below Reduced Rate including parents paying $0 (Sep to Dec only) </t>
  </si>
  <si>
    <r>
      <t xml:space="preserve">-The count must include </t>
    </r>
    <r>
      <rPr>
        <b/>
        <u/>
        <sz val="11"/>
        <color indexed="10"/>
        <rFont val="Calibri"/>
        <family val="2"/>
      </rPr>
      <t>the number of paying families</t>
    </r>
    <r>
      <rPr>
        <sz val="11"/>
        <color theme="1"/>
        <rFont val="Calibri"/>
        <family val="2"/>
        <scheme val="minor"/>
      </rPr>
      <t xml:space="preserve"> in each categories</t>
    </r>
  </si>
  <si>
    <r>
      <t>-The count must include</t>
    </r>
    <r>
      <rPr>
        <sz val="11"/>
        <color indexed="10"/>
        <rFont val="Calibri"/>
        <family val="2"/>
      </rPr>
      <t xml:space="preserve"> </t>
    </r>
    <r>
      <rPr>
        <b/>
        <u/>
        <sz val="11"/>
        <color indexed="10"/>
        <rFont val="Calibri"/>
        <family val="2"/>
      </rPr>
      <t>the number of children</t>
    </r>
    <r>
      <rPr>
        <sz val="11"/>
        <color indexed="10"/>
        <rFont val="Calibri"/>
        <family val="2"/>
      </rPr>
      <t xml:space="preserve"> </t>
    </r>
    <r>
      <rPr>
        <sz val="11"/>
        <color theme="1"/>
        <rFont val="Calibri"/>
        <family val="2"/>
        <scheme val="minor"/>
      </rPr>
      <t>in each categories</t>
    </r>
  </si>
  <si>
    <r>
      <t xml:space="preserve">-The count must include </t>
    </r>
    <r>
      <rPr>
        <b/>
        <u/>
        <sz val="11"/>
        <color indexed="10"/>
        <rFont val="Calibri"/>
        <family val="2"/>
      </rPr>
      <t>the number of children</t>
    </r>
    <r>
      <rPr>
        <sz val="11"/>
        <color theme="1"/>
        <rFont val="Calibri"/>
        <family val="2"/>
        <scheme val="minor"/>
      </rPr>
      <t xml:space="preserve"> in each categories</t>
    </r>
  </si>
  <si>
    <t>-Please enter the daily market rates in each categories</t>
  </si>
  <si>
    <t>-Please enter the daily municipal rates  in each categories</t>
  </si>
  <si>
    <t>-Please enter the daily municipal rates in each categories</t>
  </si>
  <si>
    <t>Supervisor</t>
  </si>
  <si>
    <t>WEG</t>
  </si>
  <si>
    <t>GRAND TOTAL</t>
  </si>
  <si>
    <t>Adjustment</t>
  </si>
  <si>
    <t>Legal Name:</t>
  </si>
  <si>
    <t>Comments</t>
  </si>
  <si>
    <t>Section 1:  Pay Equity Payments 1999 – 2005</t>
  </si>
  <si>
    <t xml:space="preserve">Organization Name: </t>
  </si>
  <si>
    <t>1999-2003</t>
  </si>
  <si>
    <t>2003/2004</t>
  </si>
  <si>
    <t>2004/2005</t>
  </si>
  <si>
    <t>Compound Retro Base Pay Equity</t>
  </si>
  <si>
    <t>Base Liability</t>
  </si>
  <si>
    <t>April 1 1999 to March 31 2003</t>
  </si>
  <si>
    <t>April 1 2003 to March 31 2004</t>
  </si>
  <si>
    <t>April 1 2004 to March 31 2005</t>
  </si>
  <si>
    <t>April 1 2005 to December 31 2005</t>
  </si>
  <si>
    <t xml:space="preserve"> </t>
  </si>
  <si>
    <t xml:space="preserve">Base </t>
  </si>
  <si>
    <t>One-Time</t>
  </si>
  <si>
    <t xml:space="preserve">Total amount of Pay Equity provided for this period </t>
  </si>
  <si>
    <t>Section 2:  Variance Report</t>
  </si>
  <si>
    <t>Attach an explanation if variance exists.</t>
  </si>
  <si>
    <t>Region Use Only:</t>
  </si>
  <si>
    <t>Region Use Only</t>
  </si>
  <si>
    <t xml:space="preserve">     Comments:</t>
  </si>
  <si>
    <t xml:space="preserve">Authorized Signing Officer  </t>
  </si>
  <si>
    <t>Reviewed by</t>
  </si>
  <si>
    <t xml:space="preserve">Manager </t>
  </si>
  <si>
    <t>Service System Management</t>
  </si>
  <si>
    <t>Name/Title                Date</t>
  </si>
  <si>
    <t xml:space="preserve">Recovery Required:  </t>
  </si>
  <si>
    <t xml:space="preserve">     Date:</t>
  </si>
  <si>
    <t>Note to Agency:</t>
  </si>
  <si>
    <t xml:space="preserve">(1) Insert the amount of Pay Equity (based on the Memorandum of Settlement ) used towards salaries. </t>
  </si>
  <si>
    <t>(2) Please subtract 'Total Pay Equity Received' from 'Amount used for Salaries' and enter the difference in 'Variance to Reconcile'.</t>
  </si>
  <si>
    <t xml:space="preserve">    If the result in (2) is greater than 0 , please attach an explanation of the variance, for review by Children's Services.</t>
  </si>
  <si>
    <t>(3) Insert the number of fulltime equivalent (FTE) positions receiving pay equity (based on the Memorandum of Settlement).</t>
  </si>
  <si>
    <t>Amount used for Salaries (1)</t>
  </si>
  <si>
    <t>Variance to Reconcile (2)</t>
  </si>
  <si>
    <t/>
  </si>
  <si>
    <t>Head Office Information</t>
  </si>
  <si>
    <t>Child Care Centre / Agency Name</t>
  </si>
  <si>
    <t>Auspice Type</t>
  </si>
  <si>
    <t>Mailing Address</t>
  </si>
  <si>
    <t>Number of Sites WEG Funding Allocated To</t>
  </si>
  <si>
    <t>Contact Information</t>
  </si>
  <si>
    <t>Name</t>
  </si>
  <si>
    <t>Phone Number</t>
  </si>
  <si>
    <t>Email Address</t>
  </si>
  <si>
    <t>Service Data (Ineligible Positions/Head Count)</t>
  </si>
  <si>
    <t>Number of Ineligible RECEs</t>
  </si>
  <si>
    <t>Number of Ineligible Non-RECEs</t>
  </si>
  <si>
    <t>Number of Ineligible Supervisors</t>
  </si>
  <si>
    <t>Child Care Centres/Home Visitors Reconciliation</t>
  </si>
  <si>
    <t>Approved</t>
  </si>
  <si>
    <t>Actuals (Jan 1 - Dec 31)</t>
  </si>
  <si>
    <t>Salary Component</t>
  </si>
  <si>
    <t>Benefit Component</t>
  </si>
  <si>
    <t>Grand Total</t>
  </si>
  <si>
    <t>Hours Worked</t>
  </si>
  <si>
    <t>Eligible FTE</t>
  </si>
  <si>
    <t>Actual Salary Paid</t>
  </si>
  <si>
    <t>Actual Benefit Paid</t>
  </si>
  <si>
    <t>Fully Eligible Positions</t>
  </si>
  <si>
    <t>Non-RECE</t>
  </si>
  <si>
    <t>Sub-Total</t>
  </si>
  <si>
    <t>Partially Eligible Positions</t>
  </si>
  <si>
    <t>Actual Total</t>
  </si>
  <si>
    <t>Supplemental Grant Total</t>
  </si>
  <si>
    <t>Entitlement Total</t>
  </si>
  <si>
    <t>Approved Grand-Total</t>
  </si>
  <si>
    <t>Entitlement Grand-Total</t>
  </si>
  <si>
    <t>Head Office Entitlement Summary</t>
  </si>
  <si>
    <t>Allocated</t>
  </si>
  <si>
    <t>Entitlement</t>
  </si>
  <si>
    <t>Recovery</t>
  </si>
  <si>
    <t>Centre</t>
  </si>
  <si>
    <t>Admin</t>
  </si>
  <si>
    <t>Certification</t>
  </si>
  <si>
    <t>Name of Signing Authority</t>
  </si>
  <si>
    <t>Email</t>
  </si>
  <si>
    <t>Date</t>
  </si>
  <si>
    <t>Supplemental Grant</t>
  </si>
  <si>
    <t>Pay Equity Calculation Details</t>
  </si>
  <si>
    <t>Region of Peel</t>
  </si>
  <si>
    <t>10 Peel Centre Drive, 5th Floor, Suite B</t>
  </si>
  <si>
    <t>Brampton, ON L6T 0E5</t>
  </si>
  <si>
    <t>Total Amounts Owing</t>
  </si>
  <si>
    <t xml:space="preserve">Thank you for your ongoing commitment to supporting children and families in Peel Region and </t>
  </si>
  <si>
    <t>we look forward to continued collaboration with your agency.</t>
  </si>
  <si>
    <r>
      <t>- The deadline to submit your completed GOF Funding Distribution Plan is</t>
    </r>
    <r>
      <rPr>
        <b/>
        <sz val="11"/>
        <rFont val="Calibri"/>
        <family val="2"/>
      </rPr>
      <t xml:space="preserve"> </t>
    </r>
    <r>
      <rPr>
        <b/>
        <u/>
        <sz val="11"/>
        <rFont val="Calibri"/>
        <family val="2"/>
      </rPr>
      <t>Thursday January 31, 2019.</t>
    </r>
  </si>
  <si>
    <t>Column2</t>
  </si>
  <si>
    <t>Column3</t>
  </si>
  <si>
    <t>Column4</t>
  </si>
  <si>
    <t>Column5</t>
  </si>
  <si>
    <t>Column6</t>
  </si>
  <si>
    <t>Column44</t>
  </si>
  <si>
    <t>Column45</t>
  </si>
  <si>
    <t>Column442</t>
  </si>
  <si>
    <t>Projected Increase in Revenue (Excludes FSS)</t>
  </si>
  <si>
    <t>Projected Increase in Revenue (Includes FSS)</t>
  </si>
  <si>
    <t>Column12</t>
  </si>
  <si>
    <t>Column13</t>
  </si>
  <si>
    <t>Column14</t>
  </si>
  <si>
    <t>Reimbursements $ Paid To Parents</t>
  </si>
  <si>
    <t>Total number of staff receiving pay equity funding  (3)</t>
  </si>
  <si>
    <t>Early Years and Child Care Services</t>
  </si>
  <si>
    <t>Total FSS Used</t>
  </si>
  <si>
    <t>Fee Subsidy Portion Not Reimbursed</t>
  </si>
  <si>
    <t>Repayable to Region</t>
  </si>
  <si>
    <t xml:space="preserve">Age Group
</t>
  </si>
  <si>
    <t>Vendor ID</t>
  </si>
  <si>
    <t>Legal Name</t>
  </si>
  <si>
    <t>Site Name</t>
  </si>
  <si>
    <t>GOF Entitlement</t>
  </si>
  <si>
    <t>Hello Bonnie,</t>
  </si>
  <si>
    <t>Below are the details:</t>
  </si>
  <si>
    <t>Site Name:</t>
  </si>
  <si>
    <t>Department</t>
  </si>
  <si>
    <t>Account</t>
  </si>
  <si>
    <t>Amounts</t>
  </si>
  <si>
    <t>Description</t>
  </si>
  <si>
    <t>FP</t>
  </si>
  <si>
    <t>NPO</t>
  </si>
  <si>
    <t>Is this a For Profit (FP) or Not for Profit (NPO)?</t>
  </si>
  <si>
    <t>Account Number:</t>
  </si>
  <si>
    <t>Cheque #</t>
  </si>
  <si>
    <t>MUST ANSWER THIS QUESTION:</t>
  </si>
  <si>
    <t>Regards,</t>
  </si>
  <si>
    <t>Hana Tovara</t>
  </si>
  <si>
    <t>Purchase of Service Analyst</t>
  </si>
  <si>
    <t>10 Peel Centre Drive</t>
  </si>
  <si>
    <t>Suite B, P.O. Box 2136 STN</t>
  </si>
  <si>
    <t>Brampton, ON L6T 0E3</t>
  </si>
  <si>
    <t>905-791-1585</t>
  </si>
  <si>
    <t>x3838</t>
  </si>
  <si>
    <t>GOF Recovery</t>
  </si>
  <si>
    <t>Full Fee</t>
  </si>
  <si>
    <t>Subsidized</t>
  </si>
  <si>
    <t>ROPIN</t>
  </si>
  <si>
    <t>% Fee Avoidance Due to FSS</t>
  </si>
  <si>
    <t>If the information provided in the chart is not the same or similar to information provided in your application, please provide an explanation:</t>
  </si>
  <si>
    <t>Please note the information provided in the above chart should be the same or similar to the information provided in your application.</t>
  </si>
  <si>
    <t>Month of Rate Increase in 2019</t>
  </si>
  <si>
    <t>$ Paid to Staff Before 2019 Rate Increase</t>
  </si>
  <si>
    <t>Daily Rate as of Dec 31, 2018</t>
  </si>
  <si>
    <t>Regular 2019 Daily Rate (Excludes FSS)</t>
  </si>
  <si>
    <t>$ Increase from 2018</t>
  </si>
  <si>
    <t>Avg # of Children Enrolled (Jan to Apr 2019)</t>
  </si>
  <si>
    <r>
      <rPr>
        <b/>
        <sz val="11"/>
        <color indexed="8"/>
        <rFont val="Calibri"/>
        <family val="2"/>
      </rPr>
      <t xml:space="preserve">Market Rate
</t>
    </r>
    <r>
      <rPr>
        <i/>
        <sz val="10"/>
        <color indexed="8"/>
        <rFont val="Calibri"/>
        <family val="2"/>
      </rPr>
      <t>(Select from drop down)</t>
    </r>
  </si>
  <si>
    <t>% Rate Increase 2019 (Excludes FSS)</t>
  </si>
  <si>
    <t>2019 FSS Applied</t>
  </si>
  <si>
    <t>$ Increase from 2018 (Includes FSS)</t>
  </si>
  <si>
    <t>New 2019 Daily Rate (Includes FSS)</t>
  </si>
  <si>
    <t>% Rate Increase 2019 (Includes FSS)</t>
  </si>
  <si>
    <t>FSS Calculation Details - % Rate Avoidance (Jan to Apr 2019)</t>
  </si>
  <si>
    <t>Certification Requirement:</t>
  </si>
  <si>
    <t>Actual $ Rate Reduction for Jan 2019</t>
  </si>
  <si>
    <t>Actual $ Rate Reduction for Feb 2019</t>
  </si>
  <si>
    <t>Actual $ Rate Reduction for Mar 2019</t>
  </si>
  <si>
    <t>Actual $ Rate Reduction for Apr 2019</t>
  </si>
  <si>
    <t>Actual $ Rate Reduction for May 2019</t>
  </si>
  <si>
    <t>Actual $ Rate Reduction for Jun 2019</t>
  </si>
  <si>
    <t>Actual $ Rate Reduction for Jul 2019</t>
  </si>
  <si>
    <t>Actual $ Rate Reduction for Aug 2019</t>
  </si>
  <si>
    <t xml:space="preserve">Average $ Rate Reduction Jan to Aug 2019 </t>
  </si>
  <si>
    <t>Estimate $ Rate Reduction for Sep 2019</t>
  </si>
  <si>
    <t>Estimate $ Rate Reduction for Oct 2019</t>
  </si>
  <si>
    <t>Estimate $ Rate Reduction for Nov 2019</t>
  </si>
  <si>
    <t>Estimate $ Rate Reduction for Dec 2019</t>
  </si>
  <si>
    <t xml:space="preserve">Average $ Rate Reduction Sep to Dec 2019 </t>
  </si>
  <si>
    <t xml:space="preserve">Average $ Rate Reduction Jan to Dec 2019 </t>
  </si>
  <si>
    <t>Actual $ GOF Funds Entitlement for Jan 2019</t>
  </si>
  <si>
    <t>Actual $ GOF Funds Entitlement for Feb 2019</t>
  </si>
  <si>
    <t>Actual $ GOF Funds Entitlement for Mar 2019</t>
  </si>
  <si>
    <t>Actual $ GOF Funds Entitlement for Apr 2019</t>
  </si>
  <si>
    <t>Actual $ GOF Funds Entitlement for May 2019</t>
  </si>
  <si>
    <t>Actual $ GOF Funds Entitlement for Jun 2019</t>
  </si>
  <si>
    <t>Actual $ GOF Funds Entitlement for Jul 2019</t>
  </si>
  <si>
    <t>Actual $ GOF Funds Entitlement for Aug 2019</t>
  </si>
  <si>
    <t xml:space="preserve">Total (PART 2) Jan to Aug 2019 </t>
  </si>
  <si>
    <t>Estimate $ GOF Funds Entitlement for Sep 2019</t>
  </si>
  <si>
    <t>Estimate $ GOF Funds Entitlement for Oct 2019</t>
  </si>
  <si>
    <t>Estimate $ GOF Funds Entitlement for Nov 2019</t>
  </si>
  <si>
    <t>Estimate $ GOF Funds Entitlement for Dec 2019</t>
  </si>
  <si>
    <t xml:space="preserve">Total Payout (PART 2) Sep to Dec 2019 </t>
  </si>
  <si>
    <t xml:space="preserve">Total Payout (PART 2) Jan to Dec 2019 </t>
  </si>
  <si>
    <t>Jan 2019</t>
  </si>
  <si>
    <t>Feb 2019</t>
  </si>
  <si>
    <t>Mar 2019</t>
  </si>
  <si>
    <t>Apr 2019</t>
  </si>
  <si>
    <t>May 2019</t>
  </si>
  <si>
    <t>Jun 2019</t>
  </si>
  <si>
    <t>Jul 2019</t>
  </si>
  <si>
    <t>Aug 2019</t>
  </si>
  <si>
    <t>Sep 2019</t>
  </si>
  <si>
    <t>Oct 2019</t>
  </si>
  <si>
    <t>Nov 2019</t>
  </si>
  <si>
    <t>Dec 2019</t>
  </si>
  <si>
    <t>Actual Enrolment for Jan 2019</t>
  </si>
  <si>
    <t>Actual Enrolment for Feb 2019</t>
  </si>
  <si>
    <t>Actual Enrolment for Mar 2019</t>
  </si>
  <si>
    <t>Actual Enrolment for Apr 2019</t>
  </si>
  <si>
    <t>Actual Enrolment for May 2019</t>
  </si>
  <si>
    <t>Actual Enrolment for Jun 2019</t>
  </si>
  <si>
    <t>Actual Enrolment for Jul 2019</t>
  </si>
  <si>
    <t>Actual Enrolment for Aug 2019</t>
  </si>
  <si>
    <t xml:space="preserve">Total # of Children Enroled Jan to Aug 2019 </t>
  </si>
  <si>
    <t>Estimate Enrolment for Sep 2019</t>
  </si>
  <si>
    <t>Estimate Enrolment for Oct 2019</t>
  </si>
  <si>
    <t>Estimate Enrolment for Nov 2019</t>
  </si>
  <si>
    <t>Estimate Enrolment for Dec 2019</t>
  </si>
  <si>
    <t xml:space="preserve">Total # of Children Enroled Sep to Dec 2019 </t>
  </si>
  <si>
    <t xml:space="preserve">Total # of Children Enroled Jan to Dec 2019 </t>
  </si>
  <si>
    <t xml:space="preserve">Total # of Families Enroled Jan to Aug 2019 </t>
  </si>
  <si>
    <t xml:space="preserve">Total # of Families Enroled Sep to Dec 2019 </t>
  </si>
  <si>
    <t xml:space="preserve">Total # of Families Enroled Jan to Dec 2019 </t>
  </si>
  <si>
    <t xml:space="preserve">Total # of Families / Children Enroled Jan to Aug 2019 </t>
  </si>
  <si>
    <t xml:space="preserve">Total # of Families / Children Enroled Sep to Dec 2019 </t>
  </si>
  <si>
    <t xml:space="preserve">Total # of Families / Children Enroled Jan to Dec 2019 </t>
  </si>
  <si>
    <t>Pay Equity Report for Payment received from the Region in 2019</t>
  </si>
  <si>
    <t>Dear Provider,</t>
  </si>
  <si>
    <t>To finalize the reconciliation process, please submit the following:</t>
  </si>
  <si>
    <t>1) Email the signed Management Representation form (Tab 2 of your Reconciliation Template)</t>
  </si>
  <si>
    <r>
      <rPr>
        <sz val="11"/>
        <rFont val="Arial"/>
        <family val="2"/>
      </rPr>
      <t>to</t>
    </r>
    <r>
      <rPr>
        <sz val="11"/>
        <color indexed="62"/>
        <rFont val="Arial"/>
        <family val="2"/>
      </rPr>
      <t xml:space="preserve"> </t>
    </r>
    <r>
      <rPr>
        <u/>
        <sz val="11"/>
        <color indexed="62"/>
        <rFont val="Arial"/>
        <family val="2"/>
      </rPr>
      <t>EarlyYearsSystemDivision@peelregion.ca</t>
    </r>
    <r>
      <rPr>
        <sz val="11"/>
        <color indexed="8"/>
        <rFont val="Arial"/>
        <family val="2"/>
      </rPr>
      <t xml:space="preserve"> </t>
    </r>
  </si>
  <si>
    <r>
      <t>2) Please make a cheque payable to</t>
    </r>
    <r>
      <rPr>
        <b/>
        <i/>
        <sz val="11"/>
        <color indexed="8"/>
        <rFont val="Arial"/>
        <family val="2"/>
      </rPr>
      <t xml:space="preserve"> The Region of Peel</t>
    </r>
    <r>
      <rPr>
        <sz val="11"/>
        <color indexed="8"/>
        <rFont val="Arial"/>
        <family val="2"/>
      </rPr>
      <t xml:space="preserve"> and forward to the following address</t>
    </r>
  </si>
  <si>
    <t>Attention: Julie D'Ettorre</t>
  </si>
  <si>
    <t xml:space="preserve">If you have any questions regarding the amounts owing, please email </t>
  </si>
  <si>
    <r>
      <rPr>
        <u/>
        <sz val="11"/>
        <color indexed="62"/>
        <rFont val="Arial"/>
        <family val="2"/>
      </rPr>
      <t>EarlyYearsSystemDivision@peelregion.ca</t>
    </r>
    <r>
      <rPr>
        <sz val="11"/>
        <color indexed="8"/>
        <rFont val="Arial"/>
        <family val="2"/>
      </rPr>
      <t xml:space="preserve"> </t>
    </r>
    <r>
      <rPr>
        <b/>
        <sz val="11"/>
        <color indexed="8"/>
        <rFont val="Arial"/>
        <family val="2"/>
      </rPr>
      <t>within 10 days</t>
    </r>
    <r>
      <rPr>
        <sz val="11"/>
        <color indexed="8"/>
        <rFont val="Arial"/>
        <family val="2"/>
      </rPr>
      <t xml:space="preserve"> of receiving this email.</t>
    </r>
  </si>
  <si>
    <t>Early Years and Child Care Services</t>
  </si>
  <si>
    <t>Re: 2019 Region of Peel Reconciliation - Final Results</t>
  </si>
  <si>
    <t xml:space="preserve">We have reviewed your 2019 Region of Peel Reconciliation.  </t>
  </si>
  <si>
    <t>BEFORE SUBMITTING THE RECONCILIATION FILE, PLEASE REVIEW THE FOLLOWING:</t>
  </si>
  <si>
    <t>Tab 1- Provider Information</t>
  </si>
  <si>
    <t>Tab 2- Management Representation</t>
  </si>
  <si>
    <t>Tab 3 - Questionnaire</t>
  </si>
  <si>
    <t>Tab 4 - Enrolment Worksheet</t>
  </si>
  <si>
    <t>Tab 5 - Salaries &amp; Benefits</t>
  </si>
  <si>
    <t>Tab 5a - GOF Calculation Details</t>
  </si>
  <si>
    <t>Tab 5b - WEG Calculation Details</t>
  </si>
  <si>
    <t>Tab 5c - FSS Calculation Details</t>
  </si>
  <si>
    <t>Total Pay Equity Received in 2019 as per Memorandum of Settlement</t>
  </si>
  <si>
    <t xml:space="preserve">The Region of Peel requires your auditor to verify the accuracy and completeness of the information provided. These requirements may be in the form of a certification sign-off by the auditor, as in previous years, or specified auditing procedures. Further instructions will be provided in the upcoming months. </t>
  </si>
  <si>
    <t>Total FSS Approved $ in 2019</t>
  </si>
  <si>
    <t># of Staff Received 2019 FSS</t>
  </si>
  <si>
    <t>Average Enrolment Count (Jan to Dec)</t>
  </si>
  <si>
    <t>Affordability</t>
  </si>
  <si>
    <t>Historical</t>
  </si>
  <si>
    <t>Fully Positions Hrs</t>
  </si>
  <si>
    <t>Partial Positions Hrs</t>
  </si>
  <si>
    <t>Region of Peel's Contract Amount</t>
  </si>
  <si>
    <t>Provider $ Used (from Jan to Sep)</t>
  </si>
  <si>
    <t>ID</t>
  </si>
  <si>
    <t>Provider Name</t>
  </si>
  <si>
    <t>Over (Under) Funded</t>
  </si>
  <si>
    <t>Monthly Original Contract</t>
  </si>
  <si>
    <t>Monthly Revised Contract</t>
  </si>
  <si>
    <t>PAYMENTS TO PROVIDERS</t>
  </si>
  <si>
    <t>Adjustment to Dec Payment</t>
  </si>
  <si>
    <t>Revised December Payments</t>
  </si>
  <si>
    <t>CONTRACTS</t>
  </si>
  <si>
    <t>Variance in Final Reconciliation</t>
  </si>
  <si>
    <t>Scheduled Payment Dec 2018</t>
  </si>
  <si>
    <t>New Contract Amounts</t>
  </si>
  <si>
    <r>
      <t>-The count must include</t>
    </r>
    <r>
      <rPr>
        <sz val="11"/>
        <color indexed="10"/>
        <rFont val="Calibri"/>
        <family val="2"/>
      </rPr>
      <t xml:space="preserve"> </t>
    </r>
    <r>
      <rPr>
        <b/>
        <u/>
        <sz val="11"/>
        <color indexed="10"/>
        <rFont val="Calibri"/>
        <family val="2"/>
      </rPr>
      <t>the number of children</t>
    </r>
    <r>
      <rPr>
        <sz val="11"/>
        <color indexed="10"/>
        <rFont val="Calibri"/>
        <family val="2"/>
      </rPr>
      <t xml:space="preserve"> </t>
    </r>
    <r>
      <rPr>
        <sz val="11"/>
        <color theme="1"/>
        <rFont val="Calibri"/>
        <family val="2"/>
        <scheme val="minor"/>
      </rPr>
      <t>in each categories</t>
    </r>
  </si>
  <si>
    <t xml:space="preserve">The 2019 GOF reflects Regional priorities and the needs of families and the early years and child care system in Peel. </t>
  </si>
  <si>
    <t>This workbook will help identify the amount of funds required from Oct to Dec 2019 to support programs that are in alignment with the policy goals and objectives outlined in the 2019 GOF Guideline.</t>
  </si>
  <si>
    <t>- Please read through the 2019 General Operating Fund Guideline</t>
  </si>
  <si>
    <t>- Please provide the actual results from Jan to Sep and estimates from Oct to Dec 2019</t>
  </si>
  <si>
    <r>
      <t xml:space="preserve">- Please fill out the </t>
    </r>
    <r>
      <rPr>
        <b/>
        <sz val="11"/>
        <color indexed="57"/>
        <rFont val="Calibri"/>
        <family val="2"/>
      </rPr>
      <t>green</t>
    </r>
    <r>
      <rPr>
        <sz val="11"/>
        <color theme="1"/>
        <rFont val="Calibri"/>
        <family val="2"/>
        <scheme val="minor"/>
      </rPr>
      <t xml:space="preserve"> cells in the following tabs: 1 - Provider Information, and 4 - Enrolment Worksheet</t>
    </r>
  </si>
  <si>
    <t>Tab 1 - Provider Information</t>
  </si>
  <si>
    <t>Tab 4- Enrolment Worksheet</t>
  </si>
  <si>
    <r>
      <t xml:space="preserve">- Submit your completed interim reconciliation to: </t>
    </r>
    <r>
      <rPr>
        <b/>
        <u/>
        <sz val="11"/>
        <rFont val="Calibri"/>
        <family val="2"/>
      </rPr>
      <t>EarlyYearsSystemDivision@peelregion.ca</t>
    </r>
  </si>
  <si>
    <t>Actual Reimbursements / Rate Reduction $  - $12/6</t>
  </si>
  <si>
    <t>-Please enter the amounts reimbursed / rate reduction $ to Parents from Jan to Sep 2019 for Affordability</t>
  </si>
  <si>
    <t>-Reimbursements $ Paid To Full Fee Paying Parents = Cheques or e-transfer sent to full-fee paying parents while maintaining the daily rates unchanged</t>
  </si>
  <si>
    <t>Calculated Contract Amounts from Calculator</t>
  </si>
  <si>
    <t>- Failure to submit your completed GOF Interim Reconciliation on time may subject to withholding November and December payments</t>
  </si>
  <si>
    <t>-Rate Reduction to Full Fee Paying Parents = Amounts used due to providing daily rates reduction to full fee paying parents</t>
  </si>
  <si>
    <t>Region to Expected Pay (Oct to Dec)</t>
  </si>
  <si>
    <t>TOTAL JAN TO DEC</t>
  </si>
  <si>
    <r>
      <t>- The deadline to submit your completed GOF Interim Reconciliation is</t>
    </r>
    <r>
      <rPr>
        <b/>
        <sz val="11"/>
        <rFont val="Calibri"/>
        <family val="2"/>
      </rPr>
      <t xml:space="preserve"> Frida</t>
    </r>
    <r>
      <rPr>
        <b/>
        <u/>
        <sz val="11"/>
        <rFont val="Calibri"/>
        <family val="2"/>
      </rPr>
      <t>y October 11, 2019.</t>
    </r>
  </si>
  <si>
    <t>Kindergarten</t>
  </si>
  <si>
    <t>School Age</t>
  </si>
  <si>
    <t>Section A: Programs Serving Ages 0-12 yrs.</t>
  </si>
  <si>
    <t>AGENCY'S RATES</t>
  </si>
  <si>
    <t>Pre-School</t>
  </si>
  <si>
    <t>ADMIN'S RATES</t>
  </si>
  <si>
    <t># of Providers</t>
  </si>
  <si>
    <t>Number of Agencies HCCEG Funding Allocated To</t>
  </si>
  <si>
    <t>Number of ineligible Home Child Care Providers</t>
  </si>
  <si>
    <t>Number of ineligible Home Visitors</t>
  </si>
  <si>
    <t>Home Child Care Provider Reconciliation</t>
  </si>
  <si>
    <t>HCCEG</t>
  </si>
  <si>
    <t>Number of Eligible Providers</t>
  </si>
  <si>
    <t>Actual HCCEG Paid Including Supplemental Grant</t>
  </si>
  <si>
    <t>Fully Eligible Providers</t>
  </si>
  <si>
    <t>Partially Eligible Providers</t>
  </si>
  <si>
    <t>HCCP Entitlement</t>
  </si>
  <si>
    <t>HCCP</t>
  </si>
  <si>
    <t>Reconciliation Report 2019</t>
  </si>
  <si>
    <t>Section C: Actual Average Enrolment for the Calendar Year</t>
  </si>
  <si>
    <t>Section B:  Billable Days</t>
  </si>
  <si>
    <t>Enrollment Worksheet (Jan to Dec 2021)</t>
  </si>
  <si>
    <t>January         Actual Enrollment</t>
  </si>
  <si>
    <t>February
Actual Enrollment</t>
  </si>
  <si>
    <t>March 
Actual Enrollment</t>
  </si>
  <si>
    <t>April
Actual Enrollment</t>
  </si>
  <si>
    <t>May
Actual Enrollment</t>
  </si>
  <si>
    <t>June
Actual Enrollment</t>
  </si>
  <si>
    <t>July
Actual Enrollment</t>
  </si>
  <si>
    <t>August
Actual Enrollment</t>
  </si>
  <si>
    <t>September
Actual Enrollment</t>
  </si>
  <si>
    <t>October
Actual Enrollment</t>
  </si>
  <si>
    <t>November
Projected Enrollment</t>
  </si>
  <si>
    <t>December
Projected Enrollment</t>
  </si>
  <si>
    <t>Avg Enrollment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</si>
</sst>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4" formatCode="_-&quot;$&quot;* #,##0.00_-;\-&quot;$&quot;* #,##0.00_-;_-&quot;$&quot;* &quot;-&quot;??_-;_-@_-"/>
    <numFmt numFmtId="43" formatCode="_-* #,##0.00_-;\-* #,##0.00_-;_-* &quot;-&quot;??_-;_-@_-"/>
    <numFmt numFmtId="164" formatCode="&quot;$&quot;#,##0.00"/>
    <numFmt numFmtId="165" formatCode="_-* #,##0_-;\-* #,##0_-;_-* &quot;-&quot;??_-;_-@_-"/>
    <numFmt numFmtId="166" formatCode="_-* #,##0.000_-;\-* #,##0.000_-;_-* &quot;-&quot;??_-;_-@_-"/>
    <numFmt numFmtId="167" formatCode="[$-10409]0;\(0\)"/>
    <numFmt numFmtId="168" formatCode="[$-10409]&quot;$&quot;#,##0.00;\(&quot;$&quot;#,##0.00\)"/>
    <numFmt numFmtId="169" formatCode="[$-10409]#,##0.00;\(#,##0.00\)"/>
    <numFmt numFmtId="170" formatCode="[$-10409]0.00;\(0.00\)"/>
    <numFmt numFmtId="171" formatCode="[$-10409]&quot;$&quot;#,##0.00"/>
    <numFmt numFmtId="172" formatCode="[$-10409]mmmm\ dd\,\ yyyy"/>
    <numFmt numFmtId="173" formatCode="0.0%"/>
    <numFmt numFmtId="174" formatCode="[$-F800]dddd\,\ mmmm\ dd\,\ yyyy"/>
    <numFmt numFmtId="175" formatCode="[$-10409]#,##0;\(#,##0\)"/>
  </numFmts>
  <fonts count="72" x14ac:knownFonts="1">
    <font>
      <sz val="11"/>
      <color theme="1"/>
      <name val="Calibri"/>
      <family val="2"/>
      <scheme val="minor"/>
    </font>
    <font>
      <sz val="11"/>
      <color indexed="8"/>
      <name val="Calibri"/>
      <family val="2"/>
    </font>
    <font>
      <b/>
      <sz val="11"/>
      <color indexed="8"/>
      <name val="Calibri"/>
      <family val="2"/>
    </font>
    <font>
      <b/>
      <sz val="14"/>
      <color indexed="56"/>
      <name val="Calibri"/>
      <family val="2"/>
    </font>
    <font>
      <b/>
      <u/>
      <sz val="14"/>
      <color indexed="56"/>
      <name val="Calibri"/>
      <family val="2"/>
    </font>
    <font>
      <b/>
      <sz val="11"/>
      <name val="Calibri"/>
      <family val="2"/>
    </font>
    <font>
      <i/>
      <sz val="10"/>
      <color indexed="8"/>
      <name val="Calibri"/>
      <family val="2"/>
    </font>
    <font>
      <sz val="9"/>
      <color indexed="81"/>
      <name val="Tahoma"/>
      <family val="2"/>
    </font>
    <font>
      <b/>
      <sz val="9"/>
      <color indexed="81"/>
      <name val="Tahoma"/>
      <family val="2"/>
    </font>
    <font>
      <b/>
      <sz val="11"/>
      <color indexed="57"/>
      <name val="Calibri"/>
      <family val="2"/>
    </font>
    <font>
      <b/>
      <u/>
      <sz val="11"/>
      <name val="Calibri"/>
      <family val="2"/>
    </font>
    <font>
      <sz val="11"/>
      <name val="Calibri"/>
      <family val="2"/>
    </font>
    <font>
      <i/>
      <sz val="11"/>
      <color indexed="8"/>
      <name val="Calibri"/>
      <family val="2"/>
    </font>
    <font>
      <i/>
      <sz val="11"/>
      <name val="Calibri"/>
      <family val="2"/>
    </font>
    <font>
      <sz val="11"/>
      <color indexed="10"/>
      <name val="Calibri"/>
      <family val="2"/>
    </font>
    <font>
      <b/>
      <u/>
      <sz val="11"/>
      <color indexed="10"/>
      <name val="Calibri"/>
      <family val="2"/>
    </font>
    <font>
      <sz val="10"/>
      <name val="Arial"/>
      <family val="2"/>
    </font>
    <font>
      <b/>
      <sz val="11"/>
      <name val="Arial"/>
      <family val="2"/>
    </font>
    <font>
      <i/>
      <sz val="10"/>
      <name val="Arial"/>
      <family val="2"/>
    </font>
    <font>
      <sz val="11"/>
      <name val="Arial"/>
      <family val="2"/>
    </font>
    <font>
      <b/>
      <sz val="12"/>
      <name val="Arial"/>
      <family val="2"/>
    </font>
    <font>
      <b/>
      <sz val="11"/>
      <color indexed="8"/>
      <name val="Arial"/>
      <family val="2"/>
    </font>
    <font>
      <sz val="11"/>
      <color indexed="8"/>
      <name val="Arial"/>
      <family val="2"/>
    </font>
    <font>
      <sz val="12"/>
      <name val="Arial"/>
      <family val="2"/>
    </font>
    <font>
      <sz val="10"/>
      <name val="Times New Roman"/>
      <family val="1"/>
    </font>
    <font>
      <sz val="11"/>
      <color indexed="62"/>
      <name val="Arial"/>
      <family val="2"/>
    </font>
    <font>
      <u/>
      <sz val="11"/>
      <color indexed="62"/>
      <name val="Arial"/>
      <family val="2"/>
    </font>
    <font>
      <b/>
      <i/>
      <sz val="11"/>
      <color indexed="8"/>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3"/>
      <name val="Calibri"/>
      <family val="2"/>
      <scheme val="minor"/>
    </font>
    <font>
      <u/>
      <sz val="11"/>
      <color theme="10"/>
      <name val="Calibri"/>
      <family val="2"/>
      <scheme val="minor"/>
    </font>
    <font>
      <sz val="11"/>
      <color rgb="FF000000"/>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u/>
      <sz val="11"/>
      <color theme="1"/>
      <name val="Calibri"/>
      <family val="2"/>
      <scheme val="minor"/>
    </font>
    <font>
      <u/>
      <sz val="11"/>
      <color theme="1"/>
      <name val="Calibri"/>
      <family val="2"/>
      <scheme val="minor"/>
    </font>
    <font>
      <sz val="11"/>
      <name val="Calibri"/>
      <family val="2"/>
      <scheme val="minor"/>
    </font>
    <font>
      <b/>
      <i/>
      <sz val="11"/>
      <color theme="1"/>
      <name val="Calibri"/>
      <family val="2"/>
      <scheme val="minor"/>
    </font>
    <font>
      <b/>
      <u/>
      <sz val="12"/>
      <color rgb="FF0070C0"/>
      <name val="Calibri"/>
      <family val="2"/>
      <scheme val="minor"/>
    </font>
    <font>
      <b/>
      <u/>
      <sz val="11"/>
      <name val="Calibri"/>
      <family val="2"/>
      <scheme val="minor"/>
    </font>
    <font>
      <i/>
      <sz val="11"/>
      <color theme="1"/>
      <name val="Calibri"/>
      <family val="2"/>
      <scheme val="minor"/>
    </font>
    <font>
      <b/>
      <sz val="11"/>
      <color rgb="FFFF0000"/>
      <name val="Calibri"/>
      <family val="2"/>
      <scheme val="minor"/>
    </font>
    <font>
      <b/>
      <sz val="11"/>
      <name val="Calibri"/>
      <family val="2"/>
      <scheme val="minor"/>
    </font>
    <font>
      <sz val="12"/>
      <color theme="1"/>
      <name val="Garamond"/>
      <family val="1"/>
    </font>
    <font>
      <i/>
      <sz val="14"/>
      <color theme="3"/>
      <name val="Calibri"/>
      <family val="2"/>
      <scheme val="minor"/>
    </font>
    <font>
      <b/>
      <sz val="22"/>
      <color rgb="FFFF0000"/>
      <name val="Calibri"/>
      <family val="2"/>
    </font>
    <font>
      <b/>
      <sz val="14"/>
      <color theme="3"/>
      <name val="Calibri"/>
      <family val="2"/>
      <scheme val="minor"/>
    </font>
    <font>
      <sz val="11"/>
      <color theme="1"/>
      <name val="Arial"/>
      <family val="2"/>
    </font>
    <font>
      <sz val="12"/>
      <color theme="1"/>
      <name val="Times New Roman"/>
      <family val="1"/>
    </font>
    <font>
      <sz val="5"/>
      <color theme="1"/>
      <name val="Calibri"/>
      <family val="2"/>
      <scheme val="minor"/>
    </font>
    <font>
      <b/>
      <sz val="16"/>
      <color theme="1"/>
      <name val="Calibri"/>
      <family val="2"/>
      <scheme val="minor"/>
    </font>
    <font>
      <sz val="12"/>
      <color theme="1"/>
      <name val="Arial"/>
      <family val="2"/>
    </font>
    <font>
      <sz val="11"/>
      <color rgb="FF2045A0"/>
      <name val="Arial"/>
      <family val="2"/>
    </font>
    <font>
      <u/>
      <sz val="11"/>
      <color theme="1"/>
      <name val="Arial"/>
      <family val="2"/>
    </font>
    <font>
      <i/>
      <sz val="11"/>
      <color rgb="FF00B050"/>
      <name val="Arial"/>
      <family val="2"/>
    </font>
    <font>
      <sz val="11"/>
      <color theme="1"/>
      <name val="Garamond"/>
      <family val="1"/>
    </font>
    <font>
      <sz val="10"/>
      <color rgb="FF000000"/>
      <name val="Arial"/>
      <family val="2"/>
    </font>
    <font>
      <sz val="10"/>
      <color rgb="FF000000"/>
      <name val="Tahoma"/>
      <family val="2"/>
    </font>
    <font>
      <sz val="15"/>
      <name val="Calibri"/>
      <family val="2"/>
      <scheme val="minor"/>
    </font>
    <font>
      <sz val="13.5"/>
      <name val="Calibri"/>
      <family val="2"/>
      <scheme val="minor"/>
    </font>
    <font>
      <sz val="13.5"/>
      <color rgb="FFFF0000"/>
      <name val="Calibri"/>
      <family val="2"/>
      <scheme val="minor"/>
    </font>
    <font>
      <sz val="13.5"/>
      <color theme="0"/>
      <name val="Calibri"/>
      <family val="2"/>
      <scheme val="minor"/>
    </font>
    <font>
      <b/>
      <i/>
      <sz val="15"/>
      <name val="Calibri"/>
      <family val="2"/>
      <scheme val="minor"/>
    </font>
    <font>
      <b/>
      <sz val="11"/>
      <color rgb="FF0055A6"/>
      <name val="Tahoma"/>
      <family val="2"/>
    </font>
    <font>
      <b/>
      <sz val="16"/>
      <color rgb="FF0055A6"/>
      <name val="Tahoma"/>
      <family val="2"/>
    </font>
    <font>
      <sz val="11"/>
      <color rgb="FF0055A6"/>
      <name val="Tahoma"/>
      <family val="2"/>
    </font>
    <font>
      <sz val="11"/>
      <color rgb="FF000000"/>
      <name val="Tahoma"/>
      <family val="2"/>
    </font>
    <font>
      <b/>
      <sz val="20"/>
      <color rgb="FF0055A6"/>
      <name val="Tahoma"/>
      <family val="2"/>
    </font>
    <font>
      <b/>
      <sz val="10"/>
      <color rgb="FFA94442"/>
      <name val="Tahoma"/>
      <family val="2"/>
    </font>
  </fonts>
  <fills count="22">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theme="1"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FFC00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gray125">
        <bgColor theme="0" tint="-0.14999847407452621"/>
      </patternFill>
    </fill>
    <fill>
      <patternFill patternType="solid">
        <fgColor theme="7"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rgb="FFFFFFFF"/>
        <bgColor rgb="FFFFFFFF"/>
      </patternFill>
    </fill>
    <fill>
      <patternFill patternType="solid">
        <fgColor rgb="FFFFFF00"/>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rgb="FFE1EDFC"/>
        <bgColor rgb="FFE1EDFC"/>
      </patternFill>
    </fill>
  </fills>
  <borders count="8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ck">
        <color indexed="64"/>
      </left>
      <right/>
      <top/>
      <bottom style="medium">
        <color indexed="64"/>
      </bottom>
      <diagonal/>
    </border>
    <border>
      <left style="thin">
        <color indexed="64"/>
      </left>
      <right style="thin">
        <color indexed="64"/>
      </right>
      <top style="thin">
        <color theme="4" tint="0.39997558519241921"/>
      </top>
      <bottom style="thin">
        <color indexed="64"/>
      </bottom>
      <diagonal/>
    </border>
    <border>
      <left style="medium">
        <color indexed="64"/>
      </left>
      <right style="thin">
        <color indexed="64"/>
      </right>
      <top style="thin">
        <color theme="4" tint="0.39997558519241921"/>
      </top>
      <bottom style="thin">
        <color indexed="64"/>
      </bottom>
      <diagonal/>
    </border>
    <border>
      <left style="thin">
        <color rgb="FFD3D3D3"/>
      </left>
      <right/>
      <top/>
      <bottom/>
      <diagonal/>
    </border>
    <border>
      <left style="thin">
        <color rgb="FFD3D3D3"/>
      </left>
      <right/>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right/>
      <top/>
      <bottom style="thin">
        <color rgb="FFD3D3D3"/>
      </bottom>
      <diagonal/>
    </border>
    <border>
      <left style="thin">
        <color rgb="FFD3D3D3"/>
      </left>
      <right style="thin">
        <color rgb="FFD3D3D3"/>
      </right>
      <top/>
      <bottom/>
      <diagonal/>
    </border>
    <border>
      <left/>
      <right/>
      <top style="thin">
        <color rgb="FFD3D3D3"/>
      </top>
      <bottom/>
      <diagonal/>
    </border>
    <border>
      <left/>
      <right style="thin">
        <color rgb="FFD3D3D3"/>
      </right>
      <top/>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bottom style="thin">
        <color rgb="FFD3D3D3"/>
      </bottom>
      <diagonal/>
    </border>
    <border>
      <left style="thin">
        <color rgb="FFD3D3D3"/>
      </left>
      <right style="thin">
        <color rgb="FFD3D3D3"/>
      </right>
      <top style="thin">
        <color rgb="FFD3D3D3"/>
      </top>
      <bottom/>
      <diagonal/>
    </border>
    <border>
      <left/>
      <right style="thin">
        <color rgb="FFD3D3D3"/>
      </right>
      <top style="thin">
        <color rgb="FFD3D3D3"/>
      </top>
      <bottom/>
      <diagonal/>
    </border>
    <border>
      <left style="thin">
        <color indexed="64"/>
      </left>
      <right/>
      <top style="thin">
        <color theme="4" tint="0.39997558519241921"/>
      </top>
      <bottom/>
      <diagonal/>
    </border>
    <border>
      <left/>
      <right/>
      <top style="thin">
        <color theme="4" tint="0.39997558519241921"/>
      </top>
      <bottom/>
      <diagonal/>
    </border>
    <border>
      <left/>
      <right style="thin">
        <color indexed="64"/>
      </right>
      <top style="thin">
        <color theme="4" tint="0.39997558519241921"/>
      </top>
      <bottom/>
      <diagonal/>
    </border>
  </borders>
  <cellStyleXfs count="12">
    <xf numFmtId="0" fontId="0" fillId="0" borderId="0"/>
    <xf numFmtId="43" fontId="28" fillId="0" borderId="0" applyFont="0" applyFill="0" applyBorder="0" applyAlignment="0" applyProtection="0"/>
    <xf numFmtId="43" fontId="1" fillId="0" borderId="0" applyFont="0" applyFill="0" applyBorder="0" applyAlignment="0" applyProtection="0"/>
    <xf numFmtId="44" fontId="28" fillId="0" borderId="0" applyFont="0" applyFill="0" applyBorder="0" applyAlignment="0" applyProtection="0"/>
    <xf numFmtId="44" fontId="1" fillId="0" borderId="0" applyFon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16" fillId="0" borderId="0"/>
    <xf numFmtId="0" fontId="33" fillId="0" borderId="0"/>
    <xf numFmtId="9" fontId="28" fillId="0" borderId="0" applyFont="0" applyFill="0" applyBorder="0" applyAlignment="0" applyProtection="0"/>
    <xf numFmtId="9" fontId="1" fillId="0" borderId="0" applyFont="0" applyFill="0" applyBorder="0" applyAlignment="0" applyProtection="0"/>
    <xf numFmtId="0" fontId="34" fillId="0" borderId="0" applyNumberFormat="0" applyFill="0" applyBorder="0" applyAlignment="0" applyProtection="0"/>
  </cellStyleXfs>
  <cellXfs count="654">
    <xf numFmtId="0" fontId="0" fillId="0" borderId="0" xfId="0"/>
    <xf numFmtId="0" fontId="34" fillId="0" borderId="0" xfId="11"/>
    <xf numFmtId="0" fontId="0" fillId="0" borderId="0" xfId="0" applyAlignment="1">
      <alignment vertical="center"/>
    </xf>
    <xf numFmtId="0" fontId="37" fillId="0" borderId="0" xfId="0" applyFont="1"/>
    <xf numFmtId="0" fontId="0" fillId="0" borderId="1" xfId="0" applyBorder="1"/>
    <xf numFmtId="0" fontId="0" fillId="0" borderId="2" xfId="0" applyBorder="1"/>
    <xf numFmtId="0" fontId="0" fillId="0" borderId="3" xfId="0" applyBorder="1"/>
    <xf numFmtId="0" fontId="0" fillId="0" borderId="4" xfId="0" applyBorder="1" applyAlignment="1">
      <alignment horizontal="center"/>
    </xf>
    <xf numFmtId="0" fontId="38" fillId="0" borderId="3" xfId="0" applyFont="1" applyBorder="1"/>
    <xf numFmtId="8" fontId="0" fillId="0" borderId="4" xfId="0" applyNumberFormat="1" applyBorder="1"/>
    <xf numFmtId="0" fontId="0" fillId="0" borderId="5" xfId="0" applyBorder="1"/>
    <xf numFmtId="8" fontId="0" fillId="0" borderId="6" xfId="0" applyNumberFormat="1" applyBorder="1"/>
    <xf numFmtId="0" fontId="0" fillId="4" borderId="0" xfId="0" applyFill="1"/>
    <xf numFmtId="0" fontId="34" fillId="4" borderId="0" xfId="11" applyFill="1"/>
    <xf numFmtId="0" fontId="35" fillId="4" borderId="0" xfId="0" applyFont="1" applyFill="1" applyAlignment="1" applyProtection="1">
      <alignment horizontal="right"/>
      <protection locked="0"/>
    </xf>
    <xf numFmtId="0" fontId="0" fillId="4" borderId="7" xfId="0" applyFill="1" applyBorder="1"/>
    <xf numFmtId="0" fontId="0" fillId="4" borderId="2" xfId="0" applyFill="1" applyBorder="1"/>
    <xf numFmtId="0" fontId="0" fillId="4" borderId="3" xfId="0" applyFill="1" applyBorder="1"/>
    <xf numFmtId="0" fontId="0" fillId="4" borderId="0" xfId="0" applyFill="1" applyBorder="1"/>
    <xf numFmtId="0" fontId="0" fillId="4" borderId="4" xfId="0" applyFill="1" applyBorder="1"/>
    <xf numFmtId="0" fontId="0" fillId="4" borderId="5" xfId="0" applyFill="1" applyBorder="1"/>
    <xf numFmtId="0" fontId="0" fillId="4" borderId="9" xfId="0" applyFill="1" applyBorder="1"/>
    <xf numFmtId="0" fontId="0" fillId="4" borderId="6" xfId="0" applyFill="1" applyBorder="1"/>
    <xf numFmtId="0" fontId="0" fillId="4" borderId="0" xfId="0" applyFill="1" applyAlignment="1">
      <alignment vertical="center"/>
    </xf>
    <xf numFmtId="0" fontId="0" fillId="4" borderId="0" xfId="0" applyFill="1" applyAlignment="1">
      <alignment vertical="center" wrapText="1"/>
    </xf>
    <xf numFmtId="0" fontId="37" fillId="4" borderId="0" xfId="0" applyFont="1" applyFill="1" applyAlignment="1">
      <alignment vertical="center"/>
    </xf>
    <xf numFmtId="0" fontId="0" fillId="4" borderId="0" xfId="0" applyFill="1" applyAlignment="1"/>
    <xf numFmtId="0" fontId="0" fillId="4" borderId="0" xfId="0" quotePrefix="1" applyFill="1" applyAlignment="1">
      <alignment horizontal="left" vertical="center"/>
    </xf>
    <xf numFmtId="0" fontId="39" fillId="4" borderId="0" xfId="0" quotePrefix="1" applyFont="1" applyFill="1" applyAlignment="1">
      <alignment horizontal="left" vertical="center"/>
    </xf>
    <xf numFmtId="0" fontId="0" fillId="4" borderId="0" xfId="0" quotePrefix="1" applyFill="1" applyAlignment="1">
      <alignment vertical="center"/>
    </xf>
    <xf numFmtId="0" fontId="38" fillId="4" borderId="0" xfId="0" applyFont="1" applyFill="1"/>
    <xf numFmtId="0" fontId="0" fillId="4" borderId="0" xfId="0" quotePrefix="1" applyFont="1" applyFill="1"/>
    <xf numFmtId="0" fontId="0" fillId="4" borderId="0" xfId="0" quotePrefix="1" applyFill="1"/>
    <xf numFmtId="0" fontId="0" fillId="0" borderId="0" xfId="0" applyAlignment="1">
      <alignment vertical="center" wrapText="1"/>
    </xf>
    <xf numFmtId="0" fontId="0" fillId="0" borderId="0" xfId="0" applyAlignment="1">
      <alignment horizontal="left" vertical="center" wrapText="1"/>
    </xf>
    <xf numFmtId="0" fontId="30" fillId="5" borderId="10" xfId="0" applyFont="1" applyFill="1" applyBorder="1"/>
    <xf numFmtId="0" fontId="0" fillId="0" borderId="10" xfId="0" applyBorder="1"/>
    <xf numFmtId="0" fontId="0" fillId="0" borderId="0" xfId="0" applyBorder="1"/>
    <xf numFmtId="0" fontId="36" fillId="4" borderId="0" xfId="0" applyFont="1" applyFill="1"/>
    <xf numFmtId="0" fontId="40" fillId="4" borderId="0" xfId="0" applyFont="1" applyFill="1"/>
    <xf numFmtId="0" fontId="35" fillId="6" borderId="8" xfId="0" quotePrefix="1" applyFont="1" applyFill="1" applyBorder="1" applyAlignment="1">
      <alignment vertical="center"/>
    </xf>
    <xf numFmtId="0" fontId="29" fillId="4" borderId="0" xfId="0" applyFont="1" applyFill="1"/>
    <xf numFmtId="0" fontId="0" fillId="7" borderId="64" xfId="0" applyFont="1" applyFill="1" applyBorder="1" applyAlignment="1">
      <alignment horizontal="center" vertical="center"/>
    </xf>
    <xf numFmtId="0" fontId="0" fillId="7" borderId="10" xfId="0" applyFont="1" applyFill="1" applyBorder="1" applyAlignment="1">
      <alignment horizontal="center" vertical="center"/>
    </xf>
    <xf numFmtId="2" fontId="28" fillId="7" borderId="10" xfId="1" applyNumberFormat="1" applyFont="1" applyFill="1" applyBorder="1" applyAlignment="1">
      <alignment vertical="center"/>
    </xf>
    <xf numFmtId="2" fontId="35" fillId="7" borderId="11" xfId="1" applyNumberFormat="1" applyFont="1" applyFill="1" applyBorder="1" applyAlignment="1">
      <alignment vertical="center"/>
    </xf>
    <xf numFmtId="2" fontId="28" fillId="7" borderId="64" xfId="1" applyNumberFormat="1" applyFont="1" applyFill="1" applyBorder="1" applyAlignment="1">
      <alignment vertical="center"/>
    </xf>
    <xf numFmtId="2" fontId="35" fillId="7" borderId="65" xfId="1" applyNumberFormat="1" applyFont="1" applyFill="1" applyBorder="1" applyAlignment="1">
      <alignment vertical="center"/>
    </xf>
    <xf numFmtId="0" fontId="35" fillId="4" borderId="0" xfId="0" applyFont="1" applyFill="1"/>
    <xf numFmtId="0" fontId="0" fillId="4" borderId="0" xfId="0" applyFill="1" applyProtection="1">
      <protection locked="0"/>
    </xf>
    <xf numFmtId="0" fontId="41" fillId="4" borderId="0" xfId="0" applyFont="1" applyFill="1" applyProtection="1">
      <protection locked="0"/>
    </xf>
    <xf numFmtId="0" fontId="37" fillId="4" borderId="0" xfId="0" applyFont="1" applyFill="1" applyProtection="1">
      <protection locked="0"/>
    </xf>
    <xf numFmtId="0" fontId="42" fillId="8" borderId="12" xfId="0" applyFont="1" applyFill="1" applyBorder="1" applyAlignment="1" applyProtection="1">
      <protection locked="0"/>
    </xf>
    <xf numFmtId="0" fontId="42" fillId="8" borderId="13" xfId="0" applyFont="1" applyFill="1" applyBorder="1" applyAlignment="1" applyProtection="1">
      <protection locked="0"/>
    </xf>
    <xf numFmtId="0" fontId="35" fillId="0" borderId="14" xfId="0" applyFont="1" applyBorder="1" applyAlignment="1" applyProtection="1">
      <alignment horizontal="center" vertical="center" wrapText="1"/>
      <protection locked="0"/>
    </xf>
    <xf numFmtId="0" fontId="35" fillId="0" borderId="14" xfId="0" applyFont="1" applyFill="1" applyBorder="1" applyAlignment="1" applyProtection="1">
      <alignment horizontal="center" vertical="center" wrapText="1"/>
      <protection locked="0"/>
    </xf>
    <xf numFmtId="0" fontId="39" fillId="0" borderId="14" xfId="6" applyFont="1" applyFill="1" applyBorder="1" applyAlignment="1" applyProtection="1">
      <alignment horizontal="center" vertical="center" wrapText="1"/>
      <protection locked="0"/>
    </xf>
    <xf numFmtId="17" fontId="35" fillId="0" borderId="14" xfId="0" applyNumberFormat="1" applyFont="1" applyFill="1" applyBorder="1" applyAlignment="1" applyProtection="1">
      <alignment horizontal="center" vertical="center" wrapText="1"/>
      <protection locked="0"/>
    </xf>
    <xf numFmtId="17" fontId="35" fillId="9" borderId="14" xfId="0" applyNumberFormat="1" applyFont="1" applyFill="1" applyBorder="1" applyAlignment="1" applyProtection="1">
      <alignment horizontal="center" vertical="center" wrapText="1"/>
      <protection locked="0"/>
    </xf>
    <xf numFmtId="0" fontId="43" fillId="0" borderId="10" xfId="0" applyFont="1" applyFill="1" applyBorder="1" applyAlignment="1" applyProtection="1">
      <alignment horizontal="center"/>
      <protection locked="0"/>
    </xf>
    <xf numFmtId="2" fontId="43" fillId="10" borderId="10" xfId="0" applyNumberFormat="1" applyFont="1" applyFill="1" applyBorder="1" applyAlignment="1" applyProtection="1">
      <alignment horizontal="center"/>
      <protection locked="0"/>
    </xf>
    <xf numFmtId="0" fontId="0" fillId="7" borderId="64" xfId="0" applyFont="1" applyFill="1" applyBorder="1" applyAlignment="1">
      <alignment vertical="center"/>
    </xf>
    <xf numFmtId="165" fontId="28" fillId="11" borderId="10" xfId="1" applyNumberFormat="1" applyFont="1" applyFill="1" applyBorder="1" applyAlignment="1" applyProtection="1">
      <alignment horizontal="center"/>
      <protection locked="0"/>
    </xf>
    <xf numFmtId="2" fontId="0" fillId="10" borderId="10" xfId="0" applyNumberFormat="1" applyFill="1" applyBorder="1" applyAlignment="1" applyProtection="1">
      <alignment horizontal="center"/>
      <protection locked="0"/>
    </xf>
    <xf numFmtId="0" fontId="0" fillId="7" borderId="10" xfId="0" applyFont="1" applyFill="1" applyBorder="1" applyAlignment="1">
      <alignment vertical="center"/>
    </xf>
    <xf numFmtId="164" fontId="0" fillId="12" borderId="10" xfId="0" applyNumberFormat="1" applyFill="1" applyBorder="1" applyAlignment="1" applyProtection="1">
      <alignment horizontal="center"/>
      <protection locked="0"/>
    </xf>
    <xf numFmtId="164" fontId="0" fillId="12" borderId="15" xfId="0" applyNumberFormat="1" applyFill="1" applyBorder="1" applyAlignment="1" applyProtection="1">
      <alignment horizontal="center"/>
      <protection locked="0"/>
    </xf>
    <xf numFmtId="0" fontId="0" fillId="10" borderId="16" xfId="0" applyNumberFormat="1" applyFill="1" applyBorder="1" applyAlignment="1" applyProtection="1">
      <alignment horizontal="center"/>
      <protection locked="0"/>
    </xf>
    <xf numFmtId="2" fontId="0" fillId="10" borderId="17" xfId="0" applyNumberFormat="1" applyFill="1" applyBorder="1" applyAlignment="1" applyProtection="1">
      <alignment horizontal="center"/>
      <protection locked="0"/>
    </xf>
    <xf numFmtId="0" fontId="36" fillId="0" borderId="0" xfId="0" applyFont="1"/>
    <xf numFmtId="0" fontId="44" fillId="0" borderId="0" xfId="0" applyFont="1" applyBorder="1" applyProtection="1">
      <protection locked="0"/>
    </xf>
    <xf numFmtId="0" fontId="44" fillId="0" borderId="0" xfId="0" applyFont="1" applyBorder="1" applyAlignment="1" applyProtection="1">
      <alignment horizontal="center"/>
      <protection locked="0"/>
    </xf>
    <xf numFmtId="0" fontId="0" fillId="11" borderId="10" xfId="0" applyFill="1" applyBorder="1" applyAlignment="1" applyProtection="1">
      <alignment horizontal="center"/>
      <protection locked="0"/>
    </xf>
    <xf numFmtId="0" fontId="42" fillId="13" borderId="12" xfId="0" applyFont="1" applyFill="1" applyBorder="1" applyAlignment="1" applyProtection="1">
      <protection locked="0"/>
    </xf>
    <xf numFmtId="0" fontId="42" fillId="13" borderId="13" xfId="0" applyFont="1" applyFill="1" applyBorder="1" applyAlignment="1" applyProtection="1">
      <protection locked="0"/>
    </xf>
    <xf numFmtId="0" fontId="42" fillId="13" borderId="18" xfId="0" applyFont="1" applyFill="1" applyBorder="1" applyAlignment="1" applyProtection="1">
      <protection locked="0"/>
    </xf>
    <xf numFmtId="0" fontId="35" fillId="4" borderId="14" xfId="0" applyFont="1" applyFill="1" applyBorder="1" applyAlignment="1" applyProtection="1">
      <alignment horizontal="center" vertical="center" wrapText="1"/>
      <protection locked="0"/>
    </xf>
    <xf numFmtId="17" fontId="35" fillId="4" borderId="14" xfId="0" applyNumberFormat="1" applyFont="1" applyFill="1" applyBorder="1" applyAlignment="1" applyProtection="1">
      <alignment horizontal="center" vertical="center" wrapText="1"/>
      <protection locked="0"/>
    </xf>
    <xf numFmtId="0" fontId="35" fillId="4" borderId="10" xfId="0" applyFont="1" applyFill="1" applyBorder="1" applyAlignment="1">
      <alignment horizontal="center" wrapText="1"/>
    </xf>
    <xf numFmtId="0" fontId="43" fillId="4" borderId="10" xfId="0" applyFont="1" applyFill="1" applyBorder="1" applyAlignment="1" applyProtection="1">
      <alignment horizontal="center"/>
      <protection locked="0"/>
    </xf>
    <xf numFmtId="2" fontId="43" fillId="4" borderId="19" xfId="0" applyNumberFormat="1" applyFont="1" applyFill="1" applyBorder="1" applyAlignment="1" applyProtection="1">
      <alignment horizontal="center"/>
      <protection locked="0"/>
    </xf>
    <xf numFmtId="2" fontId="43" fillId="4" borderId="10" xfId="0" applyNumberFormat="1" applyFont="1" applyFill="1" applyBorder="1" applyAlignment="1" applyProtection="1">
      <alignment horizontal="center"/>
      <protection locked="0"/>
    </xf>
    <xf numFmtId="43" fontId="35" fillId="4" borderId="10" xfId="1" applyFont="1" applyFill="1" applyBorder="1"/>
    <xf numFmtId="0" fontId="43" fillId="4" borderId="15" xfId="0" applyFont="1" applyFill="1" applyBorder="1" applyAlignment="1" applyProtection="1">
      <alignment horizontal="center"/>
      <protection locked="0"/>
    </xf>
    <xf numFmtId="0" fontId="44" fillId="4" borderId="0" xfId="0" applyFont="1" applyFill="1" applyBorder="1" applyProtection="1">
      <protection locked="0"/>
    </xf>
    <xf numFmtId="0" fontId="0" fillId="4" borderId="0" xfId="0" applyNumberFormat="1" applyFill="1" applyBorder="1" applyAlignment="1" applyProtection="1">
      <alignment horizontal="center"/>
      <protection locked="0"/>
    </xf>
    <xf numFmtId="2" fontId="0" fillId="4" borderId="0" xfId="0" applyNumberFormat="1" applyFill="1" applyBorder="1" applyAlignment="1" applyProtection="1">
      <alignment horizontal="center"/>
      <protection locked="0"/>
    </xf>
    <xf numFmtId="0" fontId="37" fillId="4" borderId="0" xfId="0" applyFont="1" applyFill="1" applyBorder="1" applyProtection="1">
      <protection locked="0"/>
    </xf>
    <xf numFmtId="0" fontId="35" fillId="4" borderId="0" xfId="0" applyFont="1" applyFill="1" applyBorder="1" applyProtection="1">
      <protection locked="0"/>
    </xf>
    <xf numFmtId="0" fontId="0" fillId="4" borderId="10" xfId="0" applyFill="1" applyBorder="1" applyAlignment="1" applyProtection="1">
      <alignment horizontal="center"/>
      <protection locked="0"/>
    </xf>
    <xf numFmtId="44" fontId="28" fillId="4" borderId="10" xfId="3" applyFont="1" applyFill="1" applyBorder="1" applyAlignment="1" applyProtection="1">
      <alignment horizontal="center"/>
      <protection locked="0"/>
    </xf>
    <xf numFmtId="44" fontId="28" fillId="10" borderId="10" xfId="3" applyFont="1" applyFill="1" applyBorder="1" applyAlignment="1" applyProtection="1">
      <alignment horizontal="center"/>
      <protection locked="0"/>
    </xf>
    <xf numFmtId="44" fontId="28" fillId="10" borderId="20" xfId="3" applyFont="1" applyFill="1" applyBorder="1" applyAlignment="1" applyProtection="1">
      <alignment horizontal="center"/>
      <protection locked="0"/>
    </xf>
    <xf numFmtId="44" fontId="28" fillId="10" borderId="21" xfId="3" applyFont="1" applyFill="1" applyBorder="1" applyAlignment="1" applyProtection="1">
      <alignment horizontal="center"/>
      <protection locked="0"/>
    </xf>
    <xf numFmtId="2" fontId="0" fillId="10" borderId="21" xfId="0" applyNumberFormat="1" applyFill="1" applyBorder="1" applyAlignment="1" applyProtection="1">
      <alignment horizontal="center"/>
      <protection locked="0"/>
    </xf>
    <xf numFmtId="0" fontId="35" fillId="4" borderId="8" xfId="0" applyFont="1" applyFill="1" applyBorder="1" applyProtection="1">
      <protection locked="0"/>
    </xf>
    <xf numFmtId="0" fontId="42" fillId="14" borderId="12" xfId="0" applyFont="1" applyFill="1" applyBorder="1" applyAlignment="1" applyProtection="1">
      <protection locked="0"/>
    </xf>
    <xf numFmtId="0" fontId="42" fillId="14" borderId="13" xfId="0" applyFont="1" applyFill="1" applyBorder="1" applyAlignment="1" applyProtection="1">
      <protection locked="0"/>
    </xf>
    <xf numFmtId="0" fontId="42" fillId="14" borderId="18" xfId="0" applyFont="1" applyFill="1" applyBorder="1" applyAlignment="1" applyProtection="1">
      <protection locked="0"/>
    </xf>
    <xf numFmtId="0" fontId="35" fillId="13" borderId="22" xfId="0" applyFont="1" applyFill="1" applyBorder="1" applyProtection="1">
      <protection locked="0"/>
    </xf>
    <xf numFmtId="0" fontId="35" fillId="13" borderId="23" xfId="0" applyFont="1" applyFill="1" applyBorder="1" applyProtection="1">
      <protection locked="0"/>
    </xf>
    <xf numFmtId="0" fontId="35" fillId="13" borderId="23" xfId="0" quotePrefix="1" applyFont="1" applyFill="1" applyBorder="1" applyAlignment="1" applyProtection="1">
      <alignment horizontal="center"/>
      <protection locked="0"/>
    </xf>
    <xf numFmtId="0" fontId="35" fillId="13" borderId="24" xfId="0" applyFont="1" applyFill="1" applyBorder="1" applyAlignment="1" applyProtection="1">
      <alignment horizontal="center"/>
      <protection locked="0"/>
    </xf>
    <xf numFmtId="0" fontId="35" fillId="13" borderId="25" xfId="0" applyFont="1" applyFill="1" applyBorder="1" applyAlignment="1" applyProtection="1">
      <alignment horizontal="center"/>
      <protection locked="0"/>
    </xf>
    <xf numFmtId="0" fontId="35" fillId="4" borderId="1" xfId="0" applyFont="1" applyFill="1" applyBorder="1" applyProtection="1">
      <protection locked="0"/>
    </xf>
    <xf numFmtId="0" fontId="35" fillId="4" borderId="7" xfId="0" applyFont="1" applyFill="1" applyBorder="1" applyProtection="1">
      <protection locked="0"/>
    </xf>
    <xf numFmtId="0" fontId="35" fillId="4" borderId="7" xfId="0" quotePrefix="1" applyFont="1" applyFill="1" applyBorder="1" applyAlignment="1" applyProtection="1">
      <alignment horizontal="center"/>
      <protection locked="0"/>
    </xf>
    <xf numFmtId="0" fontId="35" fillId="4" borderId="26" xfId="0" applyFont="1" applyFill="1" applyBorder="1" applyAlignment="1" applyProtection="1">
      <alignment horizontal="center"/>
      <protection locked="0"/>
    </xf>
    <xf numFmtId="0" fontId="35" fillId="4" borderId="2" xfId="0" applyFont="1" applyFill="1" applyBorder="1" applyAlignment="1" applyProtection="1">
      <alignment horizontal="center"/>
      <protection locked="0"/>
    </xf>
    <xf numFmtId="0" fontId="35" fillId="4" borderId="3" xfId="0" applyFont="1" applyFill="1" applyBorder="1" applyProtection="1">
      <protection locked="0"/>
    </xf>
    <xf numFmtId="44" fontId="35" fillId="4" borderId="0" xfId="0" applyNumberFormat="1" applyFont="1" applyFill="1" applyBorder="1"/>
    <xf numFmtId="44" fontId="35" fillId="4" borderId="27" xfId="0" applyNumberFormat="1" applyFont="1" applyFill="1" applyBorder="1"/>
    <xf numFmtId="44" fontId="35" fillId="4" borderId="27" xfId="3" applyFont="1" applyFill="1" applyBorder="1"/>
    <xf numFmtId="44" fontId="35" fillId="4" borderId="4" xfId="0" applyNumberFormat="1" applyFont="1" applyFill="1" applyBorder="1"/>
    <xf numFmtId="44" fontId="35" fillId="4" borderId="0" xfId="0" applyNumberFormat="1" applyFont="1" applyFill="1" applyBorder="1" applyProtection="1">
      <protection locked="0"/>
    </xf>
    <xf numFmtId="44" fontId="35" fillId="4" borderId="27" xfId="0" applyNumberFormat="1" applyFont="1" applyFill="1" applyBorder="1" applyProtection="1">
      <protection locked="0"/>
    </xf>
    <xf numFmtId="44" fontId="35" fillId="4" borderId="4" xfId="0" applyNumberFormat="1" applyFont="1" applyFill="1" applyBorder="1" applyProtection="1">
      <protection locked="0"/>
    </xf>
    <xf numFmtId="0" fontId="35" fillId="4" borderId="28" xfId="0" applyFont="1" applyFill="1" applyBorder="1" applyProtection="1">
      <protection locked="0"/>
    </xf>
    <xf numFmtId="0" fontId="35" fillId="4" borderId="29" xfId="0" applyFont="1" applyFill="1" applyBorder="1" applyProtection="1">
      <protection locked="0"/>
    </xf>
    <xf numFmtId="44" fontId="35" fillId="4" borderId="29" xfId="0" applyNumberFormat="1" applyFont="1" applyFill="1" applyBorder="1" applyProtection="1">
      <protection locked="0"/>
    </xf>
    <xf numFmtId="44" fontId="35" fillId="4" borderId="17" xfId="0" applyNumberFormat="1" applyFont="1" applyFill="1" applyBorder="1" applyProtection="1">
      <protection locked="0"/>
    </xf>
    <xf numFmtId="44" fontId="35" fillId="4" borderId="30" xfId="0" applyNumberFormat="1" applyFont="1" applyFill="1" applyBorder="1" applyProtection="1">
      <protection locked="0"/>
    </xf>
    <xf numFmtId="8" fontId="35" fillId="4" borderId="0" xfId="0" applyNumberFormat="1" applyFont="1" applyFill="1" applyBorder="1" applyProtection="1">
      <protection locked="0"/>
    </xf>
    <xf numFmtId="8" fontId="35" fillId="4" borderId="27" xfId="0" applyNumberFormat="1" applyFont="1" applyFill="1" applyBorder="1" applyProtection="1">
      <protection locked="0"/>
    </xf>
    <xf numFmtId="0" fontId="35" fillId="4" borderId="27" xfId="0" applyFont="1" applyFill="1" applyBorder="1" applyProtection="1">
      <protection locked="0"/>
    </xf>
    <xf numFmtId="0" fontId="35" fillId="4" borderId="4" xfId="0" applyFont="1" applyFill="1" applyBorder="1" applyProtection="1">
      <protection locked="0"/>
    </xf>
    <xf numFmtId="0" fontId="40" fillId="4" borderId="31" xfId="0" applyFont="1" applyFill="1" applyBorder="1" applyProtection="1">
      <protection locked="0"/>
    </xf>
    <xf numFmtId="0" fontId="40" fillId="4" borderId="32" xfId="0" applyFont="1" applyFill="1" applyBorder="1" applyProtection="1">
      <protection locked="0"/>
    </xf>
    <xf numFmtId="8" fontId="40" fillId="4" borderId="32" xfId="3" applyNumberFormat="1" applyFont="1" applyFill="1" applyBorder="1" applyProtection="1">
      <protection locked="0"/>
    </xf>
    <xf numFmtId="8" fontId="40" fillId="4" borderId="21" xfId="3" applyNumberFormat="1" applyFont="1" applyFill="1" applyBorder="1" applyProtection="1">
      <protection locked="0"/>
    </xf>
    <xf numFmtId="8" fontId="40" fillId="4" borderId="33" xfId="3" applyNumberFormat="1" applyFont="1" applyFill="1" applyBorder="1" applyProtection="1">
      <protection locked="0"/>
    </xf>
    <xf numFmtId="0" fontId="42" fillId="11" borderId="12" xfId="0" applyFont="1" applyFill="1" applyBorder="1" applyAlignment="1" applyProtection="1">
      <protection locked="0"/>
    </xf>
    <xf numFmtId="0" fontId="42" fillId="11" borderId="13" xfId="0" applyFont="1" applyFill="1" applyBorder="1" applyAlignment="1" applyProtection="1">
      <protection locked="0"/>
    </xf>
    <xf numFmtId="0" fontId="42" fillId="11" borderId="18" xfId="0" applyFont="1" applyFill="1" applyBorder="1" applyAlignment="1" applyProtection="1">
      <protection locked="0"/>
    </xf>
    <xf numFmtId="0" fontId="0" fillId="10" borderId="20" xfId="0" applyNumberFormat="1" applyFill="1" applyBorder="1" applyAlignment="1" applyProtection="1">
      <alignment horizontal="center"/>
      <protection locked="0"/>
    </xf>
    <xf numFmtId="0" fontId="42" fillId="15" borderId="12" xfId="0" applyFont="1" applyFill="1" applyBorder="1" applyAlignment="1" applyProtection="1">
      <protection locked="0"/>
    </xf>
    <xf numFmtId="0" fontId="42" fillId="15" borderId="13" xfId="0" applyFont="1" applyFill="1" applyBorder="1" applyAlignment="1" applyProtection="1">
      <protection locked="0"/>
    </xf>
    <xf numFmtId="0" fontId="42" fillId="15" borderId="18" xfId="0" applyFont="1" applyFill="1" applyBorder="1" applyAlignment="1" applyProtection="1">
      <protection locked="0"/>
    </xf>
    <xf numFmtId="0" fontId="0" fillId="0" borderId="22" xfId="0" applyBorder="1"/>
    <xf numFmtId="0" fontId="0" fillId="0" borderId="25" xfId="0" applyBorder="1"/>
    <xf numFmtId="0" fontId="0" fillId="0" borderId="4" xfId="0" applyBorder="1"/>
    <xf numFmtId="0" fontId="0" fillId="0" borderId="6" xfId="0" applyBorder="1"/>
    <xf numFmtId="0" fontId="43" fillId="0" borderId="12" xfId="0" applyFont="1" applyFill="1" applyBorder="1" applyAlignment="1" applyProtection="1">
      <alignment horizontal="center"/>
      <protection locked="0"/>
    </xf>
    <xf numFmtId="4" fontId="43" fillId="4" borderId="10" xfId="0" applyNumberFormat="1" applyFont="1" applyFill="1" applyBorder="1" applyAlignment="1" applyProtection="1">
      <alignment horizontal="center"/>
      <protection locked="0"/>
    </xf>
    <xf numFmtId="4" fontId="0" fillId="10" borderId="17" xfId="0" applyNumberFormat="1" applyFill="1" applyBorder="1" applyAlignment="1" applyProtection="1">
      <alignment horizontal="center"/>
      <protection locked="0"/>
    </xf>
    <xf numFmtId="4" fontId="0" fillId="10" borderId="10" xfId="0" applyNumberFormat="1" applyFill="1" applyBorder="1" applyAlignment="1" applyProtection="1">
      <alignment horizontal="center"/>
      <protection locked="0"/>
    </xf>
    <xf numFmtId="0" fontId="43" fillId="4" borderId="10" xfId="0" applyFont="1" applyFill="1" applyBorder="1" applyAlignment="1" applyProtection="1">
      <alignment horizontal="left"/>
      <protection locked="0"/>
    </xf>
    <xf numFmtId="0" fontId="45" fillId="4" borderId="14" xfId="6" applyFont="1" applyFill="1" applyBorder="1" applyAlignment="1" applyProtection="1">
      <alignment horizontal="center" vertical="center" wrapText="1"/>
      <protection locked="0"/>
    </xf>
    <xf numFmtId="44" fontId="28" fillId="4" borderId="0" xfId="3" applyFont="1" applyFill="1"/>
    <xf numFmtId="44" fontId="28" fillId="4" borderId="0" xfId="3" applyFont="1" applyFill="1" applyProtection="1">
      <protection locked="0"/>
    </xf>
    <xf numFmtId="44" fontId="35" fillId="4" borderId="0" xfId="3" applyFont="1" applyFill="1" applyAlignment="1" applyProtection="1">
      <alignment horizontal="right"/>
      <protection locked="0"/>
    </xf>
    <xf numFmtId="44" fontId="42" fillId="8" borderId="13" xfId="3" applyFont="1" applyFill="1" applyBorder="1" applyAlignment="1" applyProtection="1">
      <protection locked="0"/>
    </xf>
    <xf numFmtId="44" fontId="35" fillId="0" borderId="14" xfId="3" applyFont="1" applyFill="1" applyBorder="1" applyAlignment="1" applyProtection="1">
      <alignment horizontal="center" vertical="center" wrapText="1"/>
      <protection locked="0"/>
    </xf>
    <xf numFmtId="44" fontId="43" fillId="0" borderId="10" xfId="3" applyFont="1" applyFill="1" applyBorder="1" applyAlignment="1" applyProtection="1">
      <alignment horizontal="center"/>
      <protection locked="0"/>
    </xf>
    <xf numFmtId="44" fontId="28" fillId="7" borderId="64" xfId="3" applyFont="1" applyFill="1" applyBorder="1" applyAlignment="1">
      <alignment vertical="center"/>
    </xf>
    <xf numFmtId="44" fontId="28" fillId="12" borderId="15" xfId="3" applyFont="1" applyFill="1" applyBorder="1" applyAlignment="1" applyProtection="1">
      <alignment horizontal="center"/>
      <protection locked="0"/>
    </xf>
    <xf numFmtId="44" fontId="28" fillId="7" borderId="10" xfId="3" applyFont="1" applyFill="1" applyBorder="1" applyAlignment="1">
      <alignment vertical="center"/>
    </xf>
    <xf numFmtId="44" fontId="44" fillId="0" borderId="0" xfId="3" applyFont="1" applyBorder="1" applyProtection="1">
      <protection locked="0"/>
    </xf>
    <xf numFmtId="44" fontId="42" fillId="13" borderId="13" xfId="3" applyFont="1" applyFill="1" applyBorder="1" applyAlignment="1" applyProtection="1">
      <protection locked="0"/>
    </xf>
    <xf numFmtId="44" fontId="43" fillId="4" borderId="10" xfId="3" applyFont="1" applyFill="1" applyBorder="1" applyAlignment="1" applyProtection="1">
      <alignment horizontal="center"/>
      <protection locked="0"/>
    </xf>
    <xf numFmtId="44" fontId="43" fillId="4" borderId="15" xfId="3" applyFont="1" applyFill="1" applyBorder="1" applyAlignment="1" applyProtection="1">
      <alignment horizontal="center"/>
      <protection locked="0"/>
    </xf>
    <xf numFmtId="44" fontId="44" fillId="4" borderId="0" xfId="3" applyFont="1" applyFill="1" applyBorder="1" applyProtection="1">
      <protection locked="0"/>
    </xf>
    <xf numFmtId="44" fontId="28" fillId="0" borderId="0" xfId="3" applyFont="1"/>
    <xf numFmtId="0" fontId="45" fillId="0" borderId="14" xfId="6" applyFont="1" applyFill="1" applyBorder="1" applyAlignment="1" applyProtection="1">
      <alignment horizontal="center" vertical="center" wrapText="1"/>
      <protection locked="0"/>
    </xf>
    <xf numFmtId="0" fontId="0" fillId="4" borderId="34" xfId="0" applyFill="1" applyBorder="1" applyAlignment="1">
      <alignment horizontal="center"/>
    </xf>
    <xf numFmtId="44" fontId="0" fillId="4" borderId="0" xfId="0" applyNumberFormat="1" applyFill="1"/>
    <xf numFmtId="0" fontId="0" fillId="4" borderId="0" xfId="0" applyFill="1" applyAlignment="1">
      <alignment horizontal="center"/>
    </xf>
    <xf numFmtId="0" fontId="0" fillId="4" borderId="0" xfId="0" applyFill="1" applyAlignment="1" applyProtection="1">
      <alignment horizontal="center"/>
      <protection locked="0"/>
    </xf>
    <xf numFmtId="0" fontId="35" fillId="4" borderId="0" xfId="0" applyFont="1" applyFill="1" applyAlignment="1" applyProtection="1">
      <alignment horizontal="center"/>
      <protection locked="0"/>
    </xf>
    <xf numFmtId="0" fontId="42" fillId="8" borderId="13" xfId="0" applyFont="1" applyFill="1" applyBorder="1" applyAlignment="1" applyProtection="1">
      <alignment horizontal="center"/>
      <protection locked="0"/>
    </xf>
    <xf numFmtId="0" fontId="42" fillId="13" borderId="13" xfId="0" applyFont="1" applyFill="1" applyBorder="1" applyAlignment="1" applyProtection="1">
      <alignment horizontal="center"/>
      <protection locked="0"/>
    </xf>
    <xf numFmtId="0" fontId="44" fillId="4" borderId="0" xfId="0" applyFont="1" applyFill="1" applyBorder="1" applyAlignment="1" applyProtection="1">
      <alignment horizontal="center"/>
      <protection locked="0"/>
    </xf>
    <xf numFmtId="0" fontId="0" fillId="0" borderId="0" xfId="0" applyAlignment="1">
      <alignment horizontal="center"/>
    </xf>
    <xf numFmtId="0" fontId="35" fillId="4" borderId="0" xfId="0" quotePrefix="1" applyFont="1" applyFill="1"/>
    <xf numFmtId="0" fontId="35" fillId="4" borderId="0" xfId="0" applyFont="1" applyFill="1" applyAlignment="1">
      <alignment vertical="center"/>
    </xf>
    <xf numFmtId="0" fontId="35" fillId="4" borderId="0" xfId="0" applyFont="1" applyFill="1" applyAlignment="1">
      <alignment vertical="center" wrapText="1"/>
    </xf>
    <xf numFmtId="44" fontId="28" fillId="4" borderId="10" xfId="3" applyNumberFormat="1" applyFont="1" applyFill="1" applyBorder="1" applyAlignment="1" applyProtection="1">
      <alignment horizontal="center"/>
      <protection locked="0"/>
    </xf>
    <xf numFmtId="2" fontId="35" fillId="4" borderId="0" xfId="0" applyNumberFormat="1" applyFont="1" applyFill="1" applyBorder="1" applyProtection="1">
      <protection locked="0"/>
    </xf>
    <xf numFmtId="2" fontId="0" fillId="0" borderId="2" xfId="0" applyNumberFormat="1" applyBorder="1"/>
    <xf numFmtId="2" fontId="0" fillId="0" borderId="4" xfId="0" applyNumberFormat="1" applyBorder="1"/>
    <xf numFmtId="2" fontId="0" fillId="0" borderId="6" xfId="0" applyNumberFormat="1" applyBorder="1"/>
    <xf numFmtId="166" fontId="28" fillId="0" borderId="0" xfId="1" applyNumberFormat="1" applyFont="1"/>
    <xf numFmtId="166" fontId="28" fillId="0" borderId="2" xfId="1" applyNumberFormat="1" applyFont="1" applyBorder="1"/>
    <xf numFmtId="166" fontId="28" fillId="0" borderId="4" xfId="1" applyNumberFormat="1" applyFont="1" applyBorder="1"/>
    <xf numFmtId="166" fontId="28" fillId="0" borderId="6" xfId="1" applyNumberFormat="1" applyFont="1" applyBorder="1"/>
    <xf numFmtId="44" fontId="35" fillId="4" borderId="10" xfId="3" applyFont="1" applyFill="1" applyBorder="1" applyAlignment="1" applyProtection="1">
      <alignment horizontal="center"/>
      <protection locked="0"/>
    </xf>
    <xf numFmtId="0" fontId="0" fillId="4" borderId="34" xfId="0" applyFill="1" applyBorder="1"/>
    <xf numFmtId="0" fontId="0" fillId="3" borderId="23" xfId="0" applyFill="1" applyBorder="1" applyAlignment="1">
      <alignment horizontal="center"/>
    </xf>
    <xf numFmtId="0" fontId="20" fillId="3" borderId="5" xfId="0" applyFont="1" applyFill="1" applyBorder="1" applyAlignment="1">
      <alignment vertical="top" wrapText="1"/>
    </xf>
    <xf numFmtId="0" fontId="20" fillId="3" borderId="44" xfId="0" applyFont="1" applyFill="1" applyBorder="1" applyAlignment="1">
      <alignment horizontal="center" vertical="top" wrapText="1"/>
    </xf>
    <xf numFmtId="0" fontId="17" fillId="3" borderId="45" xfId="0" applyFont="1" applyFill="1" applyBorder="1" applyAlignment="1">
      <alignment horizontal="center" vertical="top" wrapText="1"/>
    </xf>
    <xf numFmtId="0" fontId="18" fillId="3" borderId="8" xfId="0" applyFont="1" applyFill="1" applyBorder="1" applyAlignment="1">
      <alignment horizontal="center" vertical="top" wrapText="1"/>
    </xf>
    <xf numFmtId="0" fontId="20" fillId="3" borderId="8" xfId="0" applyFont="1" applyFill="1" applyBorder="1" applyAlignment="1">
      <alignment vertical="top" wrapText="1"/>
    </xf>
    <xf numFmtId="164" fontId="23" fillId="0" borderId="1" xfId="0" applyNumberFormat="1" applyFont="1" applyBorder="1"/>
    <xf numFmtId="0" fontId="23" fillId="0" borderId="8" xfId="0" applyFont="1" applyBorder="1" applyAlignment="1">
      <alignment vertical="top" wrapText="1"/>
    </xf>
    <xf numFmtId="8" fontId="23" fillId="0" borderId="5" xfId="0" applyNumberFormat="1" applyFont="1" applyBorder="1" applyAlignment="1">
      <alignment vertical="top" wrapText="1"/>
    </xf>
    <xf numFmtId="0" fontId="0" fillId="3" borderId="7" xfId="0" applyFill="1" applyBorder="1"/>
    <xf numFmtId="0" fontId="0" fillId="3" borderId="2" xfId="0" applyFill="1" applyBorder="1"/>
    <xf numFmtId="0" fontId="0" fillId="3" borderId="0" xfId="0" applyFill="1" applyBorder="1"/>
    <xf numFmtId="0" fontId="0" fillId="3" borderId="4" xfId="0" applyFill="1" applyBorder="1"/>
    <xf numFmtId="0" fontId="0" fillId="3" borderId="9" xfId="0" applyFill="1" applyBorder="1"/>
    <xf numFmtId="0" fontId="0" fillId="3" borderId="6" xfId="0" applyFill="1" applyBorder="1"/>
    <xf numFmtId="0" fontId="0" fillId="3" borderId="25" xfId="0" applyFill="1" applyBorder="1" applyAlignment="1"/>
    <xf numFmtId="0" fontId="0" fillId="2" borderId="3" xfId="0" applyFill="1" applyBorder="1" applyAlignment="1">
      <alignment horizontal="center"/>
    </xf>
    <xf numFmtId="0" fontId="0" fillId="2" borderId="4" xfId="0" applyFill="1" applyBorder="1" applyAlignment="1"/>
    <xf numFmtId="2" fontId="28" fillId="9" borderId="10" xfId="1" applyNumberFormat="1" applyFont="1" applyFill="1" applyBorder="1" applyAlignment="1" applyProtection="1">
      <alignment vertical="center"/>
      <protection locked="0"/>
    </xf>
    <xf numFmtId="0" fontId="0" fillId="9" borderId="14" xfId="0" applyFill="1" applyBorder="1" applyAlignment="1" applyProtection="1">
      <alignment horizontal="center" vertical="center"/>
      <protection locked="0"/>
    </xf>
    <xf numFmtId="164" fontId="0" fillId="9" borderId="10" xfId="0" applyNumberFormat="1" applyFill="1" applyBorder="1" applyAlignment="1" applyProtection="1">
      <alignment vertical="center"/>
      <protection locked="0"/>
    </xf>
    <xf numFmtId="0" fontId="0" fillId="9" borderId="10" xfId="0" applyFill="1" applyBorder="1" applyAlignment="1" applyProtection="1">
      <alignment horizontal="center" vertical="center"/>
      <protection locked="0"/>
    </xf>
    <xf numFmtId="164" fontId="0" fillId="9" borderId="19" xfId="0" applyNumberFormat="1" applyFill="1" applyBorder="1" applyAlignment="1" applyProtection="1">
      <alignment vertical="center"/>
      <protection locked="0"/>
    </xf>
    <xf numFmtId="0" fontId="46" fillId="4" borderId="0" xfId="0" applyFont="1" applyFill="1"/>
    <xf numFmtId="0" fontId="34" fillId="4" borderId="0" xfId="11" applyFill="1" applyBorder="1" applyAlignment="1">
      <alignment horizontal="left"/>
    </xf>
    <xf numFmtId="0" fontId="34" fillId="4" borderId="1" xfId="11" applyFill="1" applyBorder="1" applyAlignment="1">
      <alignment horizontal="left"/>
    </xf>
    <xf numFmtId="0" fontId="0" fillId="4" borderId="23" xfId="0" applyFill="1" applyBorder="1"/>
    <xf numFmtId="0" fontId="0" fillId="4" borderId="25" xfId="0" applyFill="1" applyBorder="1"/>
    <xf numFmtId="0" fontId="0" fillId="4" borderId="3" xfId="0" applyFill="1" applyBorder="1" applyAlignment="1"/>
    <xf numFmtId="0" fontId="0" fillId="4" borderId="4" xfId="0" applyFill="1" applyBorder="1" applyAlignment="1"/>
    <xf numFmtId="0" fontId="0" fillId="4" borderId="5" xfId="0" applyFill="1" applyBorder="1" applyAlignment="1"/>
    <xf numFmtId="0" fontId="0" fillId="4" borderId="6" xfId="0" applyFill="1" applyBorder="1" applyAlignment="1"/>
    <xf numFmtId="0" fontId="24" fillId="4" borderId="1" xfId="0" applyFont="1" applyFill="1" applyBorder="1" applyAlignment="1">
      <alignment wrapText="1"/>
    </xf>
    <xf numFmtId="0" fontId="24" fillId="4" borderId="7" xfId="0" applyFont="1" applyFill="1" applyBorder="1" applyAlignment="1">
      <alignment wrapText="1"/>
    </xf>
    <xf numFmtId="43" fontId="20" fillId="4" borderId="3" xfId="0" applyNumberFormat="1" applyFont="1" applyFill="1" applyBorder="1"/>
    <xf numFmtId="0" fontId="0" fillId="4" borderId="3" xfId="0" applyFill="1" applyBorder="1" applyAlignment="1">
      <alignment horizontal="center"/>
    </xf>
    <xf numFmtId="164" fontId="0" fillId="4" borderId="14" xfId="0" applyNumberFormat="1" applyFill="1" applyBorder="1" applyAlignment="1" applyProtection="1">
      <alignment vertical="center"/>
      <protection locked="0"/>
    </xf>
    <xf numFmtId="164" fontId="0" fillId="4" borderId="10" xfId="0" applyNumberFormat="1" applyFill="1" applyBorder="1" applyAlignment="1" applyProtection="1">
      <alignment vertical="center"/>
      <protection locked="0"/>
    </xf>
    <xf numFmtId="164" fontId="0" fillId="4" borderId="19" xfId="0" applyNumberFormat="1" applyFill="1" applyBorder="1" applyAlignment="1" applyProtection="1">
      <alignment vertical="center"/>
      <protection locked="0"/>
    </xf>
    <xf numFmtId="0" fontId="48" fillId="4" borderId="0" xfId="8" applyFont="1" applyFill="1" applyBorder="1" applyAlignment="1"/>
    <xf numFmtId="165" fontId="28" fillId="9" borderId="10" xfId="1" applyNumberFormat="1" applyFont="1" applyFill="1" applyBorder="1" applyAlignment="1" applyProtection="1">
      <alignment vertical="center"/>
      <protection locked="0"/>
    </xf>
    <xf numFmtId="9" fontId="28" fillId="9" borderId="10" xfId="9" applyFont="1" applyFill="1" applyBorder="1" applyAlignment="1" applyProtection="1">
      <alignment vertical="center"/>
      <protection locked="0"/>
    </xf>
    <xf numFmtId="0" fontId="0" fillId="4" borderId="0" xfId="0" applyFill="1" applyProtection="1"/>
    <xf numFmtId="0" fontId="34" fillId="4" borderId="0" xfId="11" applyFill="1" applyProtection="1"/>
    <xf numFmtId="0" fontId="36" fillId="4" borderId="0" xfId="0" applyFont="1" applyFill="1" applyProtection="1"/>
    <xf numFmtId="0" fontId="0" fillId="0" borderId="0" xfId="0" applyProtection="1"/>
    <xf numFmtId="0" fontId="0" fillId="4" borderId="0" xfId="0" applyFill="1" applyAlignment="1" applyProtection="1">
      <alignment vertical="center"/>
    </xf>
    <xf numFmtId="0" fontId="35" fillId="4" borderId="0" xfId="0" applyFont="1" applyFill="1" applyProtection="1"/>
    <xf numFmtId="0" fontId="29" fillId="4" borderId="0" xfId="0" applyFont="1" applyFill="1" applyProtection="1"/>
    <xf numFmtId="0" fontId="47" fillId="4" borderId="0" xfId="5" applyFont="1" applyFill="1" applyProtection="1"/>
    <xf numFmtId="0" fontId="49" fillId="4" borderId="0" xfId="5" applyFont="1" applyFill="1" applyProtection="1"/>
    <xf numFmtId="0" fontId="40" fillId="4" borderId="0" xfId="0" applyFont="1" applyFill="1" applyProtection="1"/>
    <xf numFmtId="0" fontId="35" fillId="4" borderId="0" xfId="0" applyFont="1" applyFill="1" applyAlignment="1" applyProtection="1">
      <alignment horizontal="left"/>
    </xf>
    <xf numFmtId="0" fontId="0" fillId="0" borderId="0" xfId="0" applyAlignment="1" applyProtection="1">
      <alignment vertical="center"/>
    </xf>
    <xf numFmtId="0" fontId="45" fillId="10" borderId="10" xfId="0" applyFont="1" applyFill="1" applyBorder="1" applyAlignment="1" applyProtection="1">
      <alignment horizontal="center" vertical="center" wrapText="1"/>
    </xf>
    <xf numFmtId="0" fontId="0" fillId="11" borderId="12" xfId="0" applyFont="1" applyFill="1" applyBorder="1" applyAlignment="1" applyProtection="1">
      <alignment horizontal="center" vertical="center" wrapText="1"/>
    </xf>
    <xf numFmtId="0" fontId="35" fillId="11" borderId="10" xfId="0" applyFont="1" applyFill="1" applyBorder="1" applyAlignment="1" applyProtection="1">
      <alignment horizontal="center" vertical="center" wrapText="1"/>
    </xf>
    <xf numFmtId="0" fontId="45" fillId="11" borderId="10" xfId="0" applyFont="1" applyFill="1" applyBorder="1" applyAlignment="1" applyProtection="1">
      <alignment horizontal="center" vertical="center" wrapText="1"/>
    </xf>
    <xf numFmtId="0" fontId="45" fillId="11" borderId="18" xfId="0" applyFont="1" applyFill="1" applyBorder="1" applyAlignment="1" applyProtection="1">
      <alignment horizontal="center" vertical="center" wrapText="1"/>
    </xf>
    <xf numFmtId="0" fontId="0" fillId="7" borderId="38" xfId="0" applyFill="1" applyBorder="1" applyAlignment="1" applyProtection="1">
      <alignment vertical="center"/>
    </xf>
    <xf numFmtId="0" fontId="0" fillId="7" borderId="27" xfId="0" applyFill="1" applyBorder="1" applyAlignment="1" applyProtection="1">
      <alignment horizontal="center" vertical="center"/>
    </xf>
    <xf numFmtId="164" fontId="0" fillId="7" borderId="27" xfId="0" applyNumberFormat="1" applyFill="1" applyBorder="1" applyAlignment="1" applyProtection="1">
      <alignment vertical="center"/>
    </xf>
    <xf numFmtId="165" fontId="28" fillId="11" borderId="27" xfId="1" applyNumberFormat="1" applyFont="1" applyFill="1" applyBorder="1" applyAlignment="1" applyProtection="1">
      <alignment vertical="center"/>
    </xf>
    <xf numFmtId="165" fontId="28" fillId="11" borderId="36" xfId="1" applyNumberFormat="1" applyFont="1" applyFill="1" applyBorder="1" applyAlignment="1" applyProtection="1">
      <alignment horizontal="center" vertical="center" wrapText="1"/>
    </xf>
    <xf numFmtId="164" fontId="28" fillId="11" borderId="38" xfId="1" applyNumberFormat="1" applyFont="1" applyFill="1" applyBorder="1" applyAlignment="1" applyProtection="1">
      <alignment horizontal="left" vertical="center"/>
    </xf>
    <xf numFmtId="2" fontId="28" fillId="7" borderId="27" xfId="1" applyNumberFormat="1" applyFont="1" applyFill="1" applyBorder="1" applyAlignment="1" applyProtection="1">
      <alignment vertical="center"/>
    </xf>
    <xf numFmtId="2" fontId="28" fillId="7" borderId="36" xfId="1" applyNumberFormat="1" applyFont="1" applyFill="1" applyBorder="1" applyAlignment="1" applyProtection="1">
      <alignment vertical="center"/>
    </xf>
    <xf numFmtId="2" fontId="28" fillId="7" borderId="48" xfId="1" applyNumberFormat="1" applyFont="1" applyFill="1" applyBorder="1" applyAlignment="1" applyProtection="1">
      <alignment vertical="center"/>
    </xf>
    <xf numFmtId="43" fontId="28" fillId="11" borderId="38" xfId="1" applyNumberFormat="1" applyFont="1" applyFill="1" applyBorder="1" applyAlignment="1" applyProtection="1">
      <alignment horizontal="center" vertical="center"/>
    </xf>
    <xf numFmtId="164" fontId="0" fillId="11" borderId="14" xfId="0" applyNumberFormat="1" applyFont="1" applyFill="1" applyBorder="1" applyAlignment="1" applyProtection="1">
      <alignment vertical="center"/>
    </xf>
    <xf numFmtId="0" fontId="28" fillId="11" borderId="14" xfId="1" applyNumberFormat="1" applyFont="1" applyFill="1" applyBorder="1" applyAlignment="1" applyProtection="1">
      <alignment vertical="center"/>
    </xf>
    <xf numFmtId="164" fontId="0" fillId="11" borderId="37" xfId="0" applyNumberFormat="1" applyFont="1" applyFill="1" applyBorder="1" applyAlignment="1" applyProtection="1">
      <alignment vertical="center"/>
    </xf>
    <xf numFmtId="164" fontId="0" fillId="11" borderId="10" xfId="0" applyNumberFormat="1" applyFont="1" applyFill="1" applyBorder="1" applyAlignment="1" applyProtection="1">
      <alignment vertical="center"/>
    </xf>
    <xf numFmtId="0" fontId="37" fillId="4" borderId="22" xfId="0" applyFont="1" applyFill="1" applyBorder="1" applyAlignment="1" applyProtection="1">
      <alignment vertical="center"/>
    </xf>
    <xf numFmtId="0" fontId="0" fillId="4" borderId="23" xfId="0" applyFill="1" applyBorder="1" applyAlignment="1" applyProtection="1">
      <alignment horizontal="center" vertical="center"/>
    </xf>
    <xf numFmtId="164" fontId="0" fillId="4" borderId="23" xfId="0" applyNumberFormat="1" applyFill="1" applyBorder="1" applyAlignment="1" applyProtection="1">
      <alignment vertical="center"/>
    </xf>
    <xf numFmtId="165" fontId="28" fillId="4" borderId="23" xfId="1" applyNumberFormat="1" applyFont="1" applyFill="1" applyBorder="1" applyAlignment="1" applyProtection="1">
      <alignment vertical="center"/>
    </xf>
    <xf numFmtId="165" fontId="28" fillId="4" borderId="23" xfId="1" applyNumberFormat="1" applyFont="1" applyFill="1" applyBorder="1" applyAlignment="1" applyProtection="1">
      <alignment horizontal="center" vertical="center" wrapText="1"/>
    </xf>
    <xf numFmtId="164" fontId="28" fillId="4" borderId="23" xfId="1" applyNumberFormat="1" applyFont="1" applyFill="1" applyBorder="1" applyAlignment="1" applyProtection="1">
      <alignment horizontal="left" vertical="center"/>
    </xf>
    <xf numFmtId="2" fontId="28" fillId="4" borderId="22" xfId="1" applyNumberFormat="1" applyFont="1" applyFill="1" applyBorder="1" applyAlignment="1" applyProtection="1">
      <alignment vertical="center"/>
    </xf>
    <xf numFmtId="2" fontId="28" fillId="4" borderId="23" xfId="1" applyNumberFormat="1" applyFont="1" applyFill="1" applyBorder="1" applyAlignment="1" applyProtection="1">
      <alignment vertical="center"/>
    </xf>
    <xf numFmtId="2" fontId="35" fillId="4" borderId="23" xfId="1" applyNumberFormat="1" applyFont="1" applyFill="1" applyBorder="1" applyAlignment="1" applyProtection="1">
      <alignment horizontal="center" vertical="center"/>
    </xf>
    <xf numFmtId="2" fontId="35" fillId="4" borderId="23" xfId="1" applyNumberFormat="1" applyFont="1" applyFill="1" applyBorder="1" applyAlignment="1" applyProtection="1">
      <alignment vertical="center"/>
    </xf>
    <xf numFmtId="164" fontId="0" fillId="4" borderId="39" xfId="0" applyNumberFormat="1" applyFont="1" applyFill="1" applyBorder="1" applyAlignment="1" applyProtection="1">
      <alignment vertical="center"/>
    </xf>
    <xf numFmtId="0" fontId="28" fillId="4" borderId="14" xfId="1" applyNumberFormat="1" applyFont="1" applyFill="1" applyBorder="1" applyAlignment="1" applyProtection="1">
      <alignment vertical="center"/>
    </xf>
    <xf numFmtId="164" fontId="0" fillId="4" borderId="14" xfId="0" applyNumberFormat="1" applyFont="1" applyFill="1" applyBorder="1" applyAlignment="1" applyProtection="1">
      <alignment vertical="center"/>
    </xf>
    <xf numFmtId="164" fontId="0" fillId="4" borderId="10" xfId="0" applyNumberFormat="1" applyFont="1" applyFill="1" applyBorder="1" applyAlignment="1" applyProtection="1">
      <alignment vertical="center"/>
    </xf>
    <xf numFmtId="164" fontId="0" fillId="4" borderId="37" xfId="0" applyNumberFormat="1" applyFont="1" applyFill="1" applyBorder="1" applyAlignment="1" applyProtection="1">
      <alignment vertical="center"/>
    </xf>
    <xf numFmtId="165" fontId="28" fillId="11" borderId="37" xfId="1" applyNumberFormat="1" applyFont="1" applyFill="1" applyBorder="1" applyAlignment="1" applyProtection="1">
      <alignment horizontal="center" vertical="center"/>
    </xf>
    <xf numFmtId="164" fontId="0" fillId="11" borderId="18" xfId="0" applyNumberFormat="1" applyFont="1" applyFill="1" applyBorder="1" applyAlignment="1" applyProtection="1">
      <alignment vertical="center"/>
    </xf>
    <xf numFmtId="0" fontId="28" fillId="11" borderId="10" xfId="1" applyNumberFormat="1" applyFont="1" applyFill="1" applyBorder="1" applyAlignment="1" applyProtection="1">
      <alignment vertical="center"/>
    </xf>
    <xf numFmtId="164" fontId="0" fillId="11" borderId="12" xfId="0" applyNumberFormat="1" applyFont="1" applyFill="1" applyBorder="1" applyAlignment="1" applyProtection="1">
      <alignment vertical="center"/>
    </xf>
    <xf numFmtId="165" fontId="28" fillId="11" borderId="10" xfId="1" applyNumberFormat="1" applyFont="1" applyFill="1" applyBorder="1" applyAlignment="1" applyProtection="1">
      <alignment vertical="center"/>
    </xf>
    <xf numFmtId="164" fontId="28" fillId="11" borderId="13" xfId="1" applyNumberFormat="1" applyFont="1" applyFill="1" applyBorder="1" applyAlignment="1" applyProtection="1">
      <alignment horizontal="left" vertical="center"/>
    </xf>
    <xf numFmtId="165" fontId="28" fillId="11" borderId="12" xfId="1" applyNumberFormat="1" applyFont="1" applyFill="1" applyBorder="1" applyAlignment="1" applyProtection="1">
      <alignment horizontal="center" vertical="center" wrapText="1"/>
    </xf>
    <xf numFmtId="164" fontId="28" fillId="11" borderId="35" xfId="1" applyNumberFormat="1" applyFont="1" applyFill="1" applyBorder="1" applyAlignment="1" applyProtection="1">
      <alignment horizontal="left" vertical="center"/>
    </xf>
    <xf numFmtId="0" fontId="39" fillId="0" borderId="0" xfId="0" applyFont="1" applyProtection="1"/>
    <xf numFmtId="165" fontId="35" fillId="11" borderId="10" xfId="1" applyNumberFormat="1" applyFont="1" applyFill="1" applyBorder="1" applyAlignment="1" applyProtection="1">
      <alignment vertical="center"/>
    </xf>
    <xf numFmtId="164" fontId="35" fillId="11" borderId="18" xfId="1" applyNumberFormat="1" applyFont="1" applyFill="1" applyBorder="1" applyAlignment="1" applyProtection="1">
      <alignment vertical="center"/>
    </xf>
    <xf numFmtId="164" fontId="28" fillId="11" borderId="10" xfId="1" applyNumberFormat="1" applyFont="1" applyFill="1" applyBorder="1" applyAlignment="1" applyProtection="1">
      <alignment vertical="center"/>
    </xf>
    <xf numFmtId="164" fontId="35" fillId="11" borderId="10" xfId="1" applyNumberFormat="1" applyFont="1" applyFill="1" applyBorder="1" applyAlignment="1" applyProtection="1">
      <alignment vertical="center"/>
    </xf>
    <xf numFmtId="0" fontId="39" fillId="4" borderId="0" xfId="0" applyFont="1" applyFill="1" applyProtection="1"/>
    <xf numFmtId="164" fontId="36" fillId="4" borderId="0" xfId="0" applyNumberFormat="1" applyFont="1" applyFill="1" applyProtection="1"/>
    <xf numFmtId="0" fontId="48" fillId="4" borderId="0" xfId="8" applyFont="1" applyFill="1" applyBorder="1" applyAlignment="1" applyProtection="1"/>
    <xf numFmtId="0" fontId="48" fillId="0" borderId="0" xfId="8" applyFont="1" applyFill="1" applyBorder="1" applyAlignment="1" applyProtection="1"/>
    <xf numFmtId="0" fontId="35" fillId="4" borderId="0" xfId="0" applyFont="1" applyFill="1" applyAlignment="1" applyProtection="1">
      <alignment horizontal="right"/>
    </xf>
    <xf numFmtId="165" fontId="29" fillId="4" borderId="0" xfId="1" applyNumberFormat="1" applyFont="1" applyFill="1" applyProtection="1"/>
    <xf numFmtId="44" fontId="28" fillId="4" borderId="0" xfId="3" applyNumberFormat="1" applyFont="1" applyFill="1" applyBorder="1" applyProtection="1"/>
    <xf numFmtId="0" fontId="0" fillId="4" borderId="0" xfId="0" applyFill="1" applyBorder="1" applyAlignment="1" applyProtection="1">
      <alignment horizontal="right"/>
    </xf>
    <xf numFmtId="44" fontId="28" fillId="4" borderId="33" xfId="3" applyFont="1" applyFill="1" applyBorder="1" applyProtection="1"/>
    <xf numFmtId="44" fontId="28" fillId="4" borderId="49" xfId="3" applyFont="1" applyFill="1" applyBorder="1" applyProtection="1"/>
    <xf numFmtId="0" fontId="0" fillId="4" borderId="5" xfId="0" applyFill="1" applyBorder="1" applyAlignment="1" applyProtection="1">
      <alignment horizontal="right"/>
    </xf>
    <xf numFmtId="0" fontId="0" fillId="4" borderId="9" xfId="0" applyFill="1" applyBorder="1" applyAlignment="1" applyProtection="1">
      <alignment horizontal="right"/>
    </xf>
    <xf numFmtId="44" fontId="28" fillId="4" borderId="30" xfId="3" applyFont="1" applyFill="1" applyBorder="1" applyProtection="1"/>
    <xf numFmtId="0" fontId="0" fillId="4" borderId="0" xfId="0" applyFill="1" applyBorder="1" applyAlignment="1" applyProtection="1">
      <alignment horizontal="center"/>
    </xf>
    <xf numFmtId="0" fontId="45" fillId="10" borderId="50" xfId="0" applyFont="1" applyFill="1" applyBorder="1" applyAlignment="1" applyProtection="1">
      <alignment vertical="center" wrapText="1"/>
    </xf>
    <xf numFmtId="0" fontId="45" fillId="10" borderId="0" xfId="0" applyFont="1" applyFill="1" applyBorder="1" applyAlignment="1" applyProtection="1">
      <alignment vertical="center" wrapText="1"/>
    </xf>
    <xf numFmtId="0" fontId="35" fillId="4" borderId="0" xfId="0" applyFont="1" applyFill="1" applyAlignment="1" applyProtection="1">
      <alignment vertical="center"/>
    </xf>
    <xf numFmtId="0" fontId="35" fillId="11" borderId="47" xfId="0" applyFont="1" applyFill="1" applyBorder="1" applyAlignment="1" applyProtection="1">
      <alignment horizontal="center" vertical="center" wrapText="1"/>
    </xf>
    <xf numFmtId="0" fontId="35" fillId="11" borderId="24" xfId="0" applyFont="1" applyFill="1" applyBorder="1" applyAlignment="1" applyProtection="1">
      <alignment horizontal="center" vertical="center" wrapText="1"/>
    </xf>
    <xf numFmtId="0" fontId="35" fillId="11" borderId="51" xfId="0" applyFont="1" applyFill="1" applyBorder="1" applyAlignment="1" applyProtection="1">
      <alignment horizontal="center" vertical="center" wrapText="1"/>
    </xf>
    <xf numFmtId="0" fontId="0" fillId="7" borderId="52" xfId="0" applyFill="1" applyBorder="1" applyAlignment="1" applyProtection="1">
      <alignment vertical="center"/>
    </xf>
    <xf numFmtId="0" fontId="0" fillId="0" borderId="0" xfId="0" applyBorder="1" applyAlignment="1" applyProtection="1">
      <alignment vertical="center"/>
    </xf>
    <xf numFmtId="164" fontId="35" fillId="11" borderId="53" xfId="0" applyNumberFormat="1" applyFont="1" applyFill="1" applyBorder="1" applyAlignment="1" applyProtection="1">
      <alignment vertical="center"/>
    </xf>
    <xf numFmtId="164" fontId="35" fillId="4" borderId="23" xfId="0" applyNumberFormat="1" applyFont="1" applyFill="1" applyBorder="1" applyAlignment="1" applyProtection="1">
      <alignment horizontal="center" vertical="center"/>
    </xf>
    <xf numFmtId="164" fontId="35" fillId="4" borderId="25" xfId="0" applyNumberFormat="1" applyFont="1" applyFill="1" applyBorder="1" applyAlignment="1" applyProtection="1">
      <alignment horizontal="center" vertical="center"/>
    </xf>
    <xf numFmtId="164" fontId="0" fillId="4" borderId="14" xfId="0" applyNumberFormat="1" applyFill="1" applyBorder="1" applyAlignment="1" applyProtection="1">
      <alignment vertical="center"/>
    </xf>
    <xf numFmtId="10" fontId="28" fillId="4" borderId="14" xfId="9" applyNumberFormat="1" applyFont="1" applyFill="1" applyBorder="1" applyAlignment="1" applyProtection="1">
      <alignment vertical="center"/>
    </xf>
    <xf numFmtId="10" fontId="35" fillId="4" borderId="53" xfId="9" applyNumberFormat="1" applyFont="1" applyFill="1" applyBorder="1" applyAlignment="1" applyProtection="1">
      <alignment vertical="center"/>
    </xf>
    <xf numFmtId="173" fontId="28" fillId="4" borderId="14" xfId="9" applyNumberFormat="1" applyFont="1" applyFill="1" applyBorder="1" applyAlignment="1" applyProtection="1">
      <alignment vertical="center"/>
    </xf>
    <xf numFmtId="173" fontId="35" fillId="4" borderId="53" xfId="9" applyNumberFormat="1" applyFont="1" applyFill="1" applyBorder="1" applyAlignment="1" applyProtection="1">
      <alignment vertical="center"/>
    </xf>
    <xf numFmtId="173" fontId="35" fillId="4" borderId="48" xfId="9" applyNumberFormat="1" applyFont="1" applyFill="1" applyBorder="1" applyAlignment="1" applyProtection="1">
      <alignment vertical="center"/>
    </xf>
    <xf numFmtId="0" fontId="35" fillId="11" borderId="54" xfId="0" applyFont="1" applyFill="1" applyBorder="1" applyAlignment="1" applyProtection="1">
      <alignment vertical="center"/>
    </xf>
    <xf numFmtId="0" fontId="35" fillId="11" borderId="17" xfId="0" applyFont="1" applyFill="1" applyBorder="1" applyAlignment="1" applyProtection="1">
      <alignment vertical="center"/>
    </xf>
    <xf numFmtId="164" fontId="35" fillId="11" borderId="17" xfId="0" applyNumberFormat="1" applyFont="1" applyFill="1" applyBorder="1" applyAlignment="1" applyProtection="1">
      <alignment vertical="center"/>
    </xf>
    <xf numFmtId="10" fontId="35" fillId="11" borderId="17" xfId="9" applyNumberFormat="1" applyFont="1" applyFill="1" applyBorder="1" applyAlignment="1" applyProtection="1">
      <alignment vertical="center"/>
    </xf>
    <xf numFmtId="165" fontId="35" fillId="11" borderId="17" xfId="1" applyNumberFormat="1" applyFont="1" applyFill="1" applyBorder="1" applyAlignment="1" applyProtection="1">
      <alignment vertical="center"/>
    </xf>
    <xf numFmtId="10" fontId="35" fillId="11" borderId="16" xfId="9" applyNumberFormat="1" applyFont="1" applyFill="1" applyBorder="1" applyAlignment="1" applyProtection="1">
      <alignment vertical="center"/>
    </xf>
    <xf numFmtId="10" fontId="35" fillId="11" borderId="8" xfId="9" applyNumberFormat="1" applyFont="1" applyFill="1" applyBorder="1" applyAlignment="1" applyProtection="1">
      <alignment vertical="center"/>
    </xf>
    <xf numFmtId="0" fontId="44" fillId="4" borderId="0" xfId="0" applyFont="1" applyFill="1" applyProtection="1"/>
    <xf numFmtId="0" fontId="29" fillId="4" borderId="0" xfId="0" applyFont="1" applyFill="1" applyAlignment="1" applyProtection="1">
      <alignment vertical="center"/>
    </xf>
    <xf numFmtId="0" fontId="29" fillId="0" borderId="0" xfId="0" applyFont="1" applyProtection="1"/>
    <xf numFmtId="17" fontId="0" fillId="9" borderId="8" xfId="0" applyNumberFormat="1" applyFill="1" applyBorder="1" applyProtection="1">
      <protection locked="0"/>
    </xf>
    <xf numFmtId="44" fontId="28" fillId="9" borderId="43" xfId="3" applyFont="1" applyFill="1" applyBorder="1" applyProtection="1">
      <protection locked="0"/>
    </xf>
    <xf numFmtId="0" fontId="0" fillId="3" borderId="22" xfId="0" applyFill="1" applyBorder="1" applyAlignment="1">
      <alignment horizontal="center"/>
    </xf>
    <xf numFmtId="0" fontId="0" fillId="3" borderId="25" xfId="0" applyFill="1" applyBorder="1" applyAlignment="1">
      <alignment horizontal="center"/>
    </xf>
    <xf numFmtId="0" fontId="20" fillId="4" borderId="0" xfId="0" applyFont="1" applyFill="1" applyBorder="1" applyAlignment="1">
      <alignment vertical="top" wrapText="1"/>
    </xf>
    <xf numFmtId="0" fontId="0" fillId="9" borderId="55" xfId="0" applyFill="1" applyBorder="1" applyAlignment="1" applyProtection="1">
      <alignment horizontal="left" vertical="center"/>
      <protection locked="0"/>
    </xf>
    <xf numFmtId="0" fontId="0" fillId="9" borderId="11" xfId="0" applyFill="1" applyBorder="1" applyAlignment="1" applyProtection="1">
      <alignment vertical="center"/>
      <protection locked="0"/>
    </xf>
    <xf numFmtId="9" fontId="28" fillId="4" borderId="14" xfId="9" applyFont="1" applyFill="1" applyBorder="1" applyAlignment="1" applyProtection="1">
      <alignment vertical="center"/>
    </xf>
    <xf numFmtId="0" fontId="51" fillId="4" borderId="0" xfId="0" applyFont="1" applyFill="1" applyAlignment="1">
      <alignment vertical="top" wrapText="1"/>
    </xf>
    <xf numFmtId="174" fontId="0" fillId="4" borderId="0" xfId="0" applyNumberFormat="1" applyFill="1" applyAlignment="1">
      <alignment horizontal="left"/>
    </xf>
    <xf numFmtId="0" fontId="44" fillId="4" borderId="0" xfId="0" applyFont="1" applyFill="1"/>
    <xf numFmtId="8" fontId="0" fillId="4" borderId="0" xfId="0" applyNumberFormat="1" applyFill="1"/>
    <xf numFmtId="8" fontId="0" fillId="4" borderId="32" xfId="0" applyNumberFormat="1" applyFill="1" applyBorder="1"/>
    <xf numFmtId="0" fontId="0" fillId="16" borderId="0" xfId="0" applyFill="1" applyAlignment="1">
      <alignment horizontal="center"/>
    </xf>
    <xf numFmtId="0" fontId="0" fillId="16" borderId="0" xfId="0" applyFill="1"/>
    <xf numFmtId="49" fontId="0" fillId="4" borderId="0" xfId="0" applyNumberFormat="1" applyFill="1"/>
    <xf numFmtId="43" fontId="0" fillId="4" borderId="0" xfId="0" applyNumberFormat="1" applyFill="1" applyAlignment="1" applyProtection="1">
      <alignment vertical="center"/>
    </xf>
    <xf numFmtId="2" fontId="29" fillId="4" borderId="0" xfId="0" applyNumberFormat="1" applyFont="1" applyFill="1" applyProtection="1"/>
    <xf numFmtId="0" fontId="52" fillId="4" borderId="0" xfId="0" applyFont="1" applyFill="1" applyAlignment="1" applyProtection="1">
      <alignment vertical="center"/>
    </xf>
    <xf numFmtId="164" fontId="39" fillId="9" borderId="10" xfId="0" applyNumberFormat="1" applyFont="1" applyFill="1" applyBorder="1" applyAlignment="1" applyProtection="1">
      <alignment vertical="center"/>
      <protection locked="0"/>
    </xf>
    <xf numFmtId="164" fontId="39" fillId="9" borderId="19" xfId="0" applyNumberFormat="1" applyFont="1" applyFill="1" applyBorder="1" applyAlignment="1" applyProtection="1">
      <alignment vertical="center"/>
      <protection locked="0"/>
    </xf>
    <xf numFmtId="0" fontId="53" fillId="4" borderId="0" xfId="0" applyFont="1" applyFill="1" applyProtection="1"/>
    <xf numFmtId="43" fontId="35" fillId="11" borderId="56" xfId="1" applyNumberFormat="1" applyFont="1" applyFill="1" applyBorder="1" applyAlignment="1" applyProtection="1">
      <alignment horizontal="center" vertical="center"/>
    </xf>
    <xf numFmtId="2" fontId="28" fillId="9" borderId="14" xfId="1" applyNumberFormat="1" applyFont="1" applyFill="1" applyBorder="1" applyAlignment="1" applyProtection="1">
      <alignment vertical="center"/>
      <protection locked="0"/>
    </xf>
    <xf numFmtId="0" fontId="45" fillId="11" borderId="17" xfId="0" applyFont="1" applyFill="1" applyBorder="1" applyAlignment="1" applyProtection="1">
      <alignment horizontal="center" vertical="center" wrapText="1"/>
    </xf>
    <xf numFmtId="165" fontId="28" fillId="4" borderId="10" xfId="1" applyNumberFormat="1" applyFont="1" applyFill="1" applyBorder="1" applyAlignment="1" applyProtection="1">
      <alignment vertical="center"/>
      <protection locked="0"/>
    </xf>
    <xf numFmtId="1" fontId="29" fillId="4" borderId="0" xfId="0" applyNumberFormat="1" applyFont="1" applyFill="1" applyAlignment="1" applyProtection="1">
      <alignment vertical="center"/>
    </xf>
    <xf numFmtId="0" fontId="2" fillId="11" borderId="10" xfId="0" applyFont="1" applyFill="1" applyBorder="1" applyAlignment="1" applyProtection="1">
      <alignment horizontal="center" vertical="center" wrapText="1"/>
    </xf>
    <xf numFmtId="0" fontId="45" fillId="4" borderId="0" xfId="0" applyFont="1" applyFill="1" applyProtection="1"/>
    <xf numFmtId="0" fontId="20" fillId="4" borderId="8" xfId="0" applyFont="1" applyFill="1" applyBorder="1" applyAlignment="1" applyProtection="1">
      <alignment horizontal="center" vertical="center" wrapText="1"/>
      <protection locked="0"/>
    </xf>
    <xf numFmtId="49" fontId="0" fillId="4" borderId="0" xfId="0" applyNumberFormat="1" applyFill="1" applyAlignment="1">
      <alignment horizontal="left"/>
    </xf>
    <xf numFmtId="0" fontId="0" fillId="4" borderId="0" xfId="0" applyFill="1" applyAlignment="1">
      <alignment horizontal="left"/>
    </xf>
    <xf numFmtId="0" fontId="50" fillId="4" borderId="0" xfId="0" applyFont="1" applyFill="1"/>
    <xf numFmtId="0" fontId="54" fillId="4" borderId="0" xfId="0" applyFont="1" applyFill="1"/>
    <xf numFmtId="174" fontId="50" fillId="4" borderId="0" xfId="0" applyNumberFormat="1" applyFont="1" applyFill="1" applyAlignment="1">
      <alignment horizontal="left"/>
    </xf>
    <xf numFmtId="174" fontId="50" fillId="4" borderId="0" xfId="0" applyNumberFormat="1" applyFont="1" applyFill="1"/>
    <xf numFmtId="44" fontId="50" fillId="4" borderId="0" xfId="3" applyFont="1" applyFill="1"/>
    <xf numFmtId="0" fontId="50" fillId="4" borderId="32" xfId="0" applyFont="1" applyFill="1" applyBorder="1"/>
    <xf numFmtId="44" fontId="50" fillId="4" borderId="32" xfId="3" applyFont="1" applyFill="1" applyBorder="1"/>
    <xf numFmtId="0" fontId="55" fillId="4" borderId="0" xfId="0" quotePrefix="1" applyFont="1" applyFill="1"/>
    <xf numFmtId="0" fontId="56" fillId="4" borderId="0" xfId="0" applyFont="1" applyFill="1" applyAlignment="1">
      <alignment horizontal="left"/>
    </xf>
    <xf numFmtId="0" fontId="57" fillId="0" borderId="0" xfId="0" applyFont="1" applyAlignment="1">
      <alignment vertical="center"/>
    </xf>
    <xf numFmtId="0" fontId="58" fillId="4" borderId="0" xfId="0" applyFont="1" applyFill="1"/>
    <xf numFmtId="0" fontId="32" fillId="4" borderId="0" xfId="6" applyFill="1"/>
    <xf numFmtId="0" fontId="0" fillId="9" borderId="41" xfId="0" applyFill="1" applyBorder="1" applyAlignment="1" applyProtection="1">
      <alignment horizontal="left" vertical="center"/>
      <protection locked="0"/>
    </xf>
    <xf numFmtId="0" fontId="0" fillId="9" borderId="40" xfId="0" applyFill="1" applyBorder="1" applyAlignment="1" applyProtection="1">
      <alignment horizontal="center" vertical="center"/>
      <protection locked="0"/>
    </xf>
    <xf numFmtId="164" fontId="0" fillId="9" borderId="40" xfId="0" applyNumberFormat="1" applyFill="1" applyBorder="1" applyAlignment="1" applyProtection="1">
      <alignment vertical="center"/>
      <protection locked="0"/>
    </xf>
    <xf numFmtId="165" fontId="28" fillId="11" borderId="40" xfId="1" applyNumberFormat="1" applyFont="1" applyFill="1" applyBorder="1" applyAlignment="1" applyProtection="1">
      <alignment vertical="center"/>
    </xf>
    <xf numFmtId="165" fontId="28" fillId="11" borderId="46" xfId="1" applyNumberFormat="1" applyFont="1" applyFill="1" applyBorder="1" applyAlignment="1" applyProtection="1">
      <alignment horizontal="center" vertical="center"/>
    </xf>
    <xf numFmtId="164" fontId="28" fillId="11" borderId="57" xfId="1" applyNumberFormat="1" applyFont="1" applyFill="1" applyBorder="1" applyAlignment="1" applyProtection="1">
      <alignment horizontal="left" vertical="center"/>
    </xf>
    <xf numFmtId="2" fontId="28" fillId="9" borderId="40" xfId="1" applyNumberFormat="1" applyFont="1" applyFill="1" applyBorder="1" applyAlignment="1" applyProtection="1">
      <alignment vertical="center"/>
      <protection locked="0"/>
    </xf>
    <xf numFmtId="0" fontId="35" fillId="11" borderId="17" xfId="0" applyFont="1" applyFill="1" applyBorder="1" applyAlignment="1" applyProtection="1">
      <alignment horizontal="center" vertical="center"/>
    </xf>
    <xf numFmtId="165" fontId="35" fillId="11" borderId="16" xfId="1" applyNumberFormat="1" applyFont="1" applyFill="1" applyBorder="1" applyAlignment="1" applyProtection="1">
      <alignment vertical="center"/>
    </xf>
    <xf numFmtId="165" fontId="35" fillId="11" borderId="29" xfId="1" applyNumberFormat="1" applyFont="1" applyFill="1" applyBorder="1" applyAlignment="1" applyProtection="1">
      <alignment vertical="center"/>
    </xf>
    <xf numFmtId="2" fontId="35" fillId="11" borderId="17" xfId="1" applyNumberFormat="1" applyFont="1" applyFill="1" applyBorder="1" applyAlignment="1" applyProtection="1">
      <alignment vertical="center"/>
    </xf>
    <xf numFmtId="0" fontId="11" fillId="0" borderId="0" xfId="0" applyFont="1" applyFill="1" applyBorder="1"/>
    <xf numFmtId="0" fontId="59" fillId="0" borderId="66" xfId="0" applyNumberFormat="1" applyFont="1" applyFill="1" applyBorder="1" applyAlignment="1">
      <alignment vertical="top" wrapText="1" readingOrder="1"/>
    </xf>
    <xf numFmtId="0" fontId="59" fillId="0" borderId="67" xfId="0" applyNumberFormat="1" applyFont="1" applyFill="1" applyBorder="1" applyAlignment="1">
      <alignment vertical="top" wrapText="1" readingOrder="1"/>
    </xf>
    <xf numFmtId="169" fontId="60" fillId="17" borderId="68" xfId="0" applyNumberFormat="1" applyFont="1" applyFill="1" applyBorder="1" applyAlignment="1">
      <alignment horizontal="right" vertical="top" wrapText="1" readingOrder="1"/>
    </xf>
    <xf numFmtId="170" fontId="60" fillId="17" borderId="68" xfId="0" applyNumberFormat="1" applyFont="1" applyFill="1" applyBorder="1" applyAlignment="1">
      <alignment horizontal="right" vertical="top" wrapText="1" readingOrder="1"/>
    </xf>
    <xf numFmtId="0" fontId="60" fillId="17" borderId="69" xfId="0" applyNumberFormat="1" applyFont="1" applyFill="1" applyBorder="1" applyAlignment="1">
      <alignment horizontal="right" vertical="top" wrapText="1" readingOrder="1"/>
    </xf>
    <xf numFmtId="0" fontId="60" fillId="17" borderId="68" xfId="0" applyNumberFormat="1" applyFont="1" applyFill="1" applyBorder="1" applyAlignment="1">
      <alignment horizontal="right" vertical="top" wrapText="1" readingOrder="1"/>
    </xf>
    <xf numFmtId="0" fontId="35" fillId="0" borderId="0" xfId="0" applyFont="1"/>
    <xf numFmtId="0" fontId="29" fillId="0" borderId="0" xfId="0" applyFont="1"/>
    <xf numFmtId="0" fontId="0" fillId="0" borderId="7" xfId="0" applyBorder="1"/>
    <xf numFmtId="0" fontId="36" fillId="0" borderId="3" xfId="0" applyFont="1" applyBorder="1"/>
    <xf numFmtId="0" fontId="0" fillId="0" borderId="9" xfId="0" applyBorder="1"/>
    <xf numFmtId="0" fontId="36" fillId="0" borderId="0" xfId="0" applyFont="1" applyBorder="1"/>
    <xf numFmtId="0" fontId="36" fillId="0" borderId="4" xfId="0" applyFont="1" applyBorder="1"/>
    <xf numFmtId="0" fontId="29" fillId="0" borderId="1" xfId="0" applyFont="1" applyBorder="1"/>
    <xf numFmtId="0" fontId="29" fillId="0" borderId="7" xfId="0" applyFont="1" applyBorder="1"/>
    <xf numFmtId="0" fontId="29" fillId="0" borderId="2" xfId="0" applyFont="1" applyBorder="1"/>
    <xf numFmtId="0" fontId="36" fillId="0" borderId="3" xfId="0" applyFont="1" applyBorder="1" applyAlignment="1">
      <alignment vertical="top" wrapText="1"/>
    </xf>
    <xf numFmtId="0" fontId="36" fillId="0" borderId="0" xfId="0" applyFont="1" applyBorder="1" applyAlignment="1">
      <alignment vertical="top" wrapText="1"/>
    </xf>
    <xf numFmtId="0" fontId="36" fillId="0" borderId="4" xfId="0" applyFont="1" applyBorder="1" applyAlignment="1">
      <alignment vertical="top" wrapText="1"/>
    </xf>
    <xf numFmtId="0" fontId="36" fillId="0" borderId="5" xfId="0" applyFont="1" applyBorder="1"/>
    <xf numFmtId="8" fontId="20" fillId="0" borderId="4" xfId="0" applyNumberFormat="1" applyFont="1" applyBorder="1" applyAlignment="1">
      <alignment horizontal="center" vertical="center" wrapText="1"/>
    </xf>
    <xf numFmtId="8" fontId="20" fillId="4" borderId="8" xfId="0" applyNumberFormat="1" applyFont="1" applyFill="1" applyBorder="1" applyAlignment="1" applyProtection="1">
      <alignment horizontal="center" vertical="center" wrapText="1"/>
      <protection locked="0"/>
    </xf>
    <xf numFmtId="8" fontId="20" fillId="0" borderId="8" xfId="0" applyNumberFormat="1" applyFont="1" applyBorder="1" applyAlignment="1">
      <alignment horizontal="center" vertical="center" wrapText="1"/>
    </xf>
    <xf numFmtId="0" fontId="0" fillId="4" borderId="0" xfId="0" applyFill="1" applyBorder="1" applyAlignment="1" applyProtection="1">
      <alignment horizontal="right"/>
    </xf>
    <xf numFmtId="0" fontId="0" fillId="4" borderId="0" xfId="0" applyFill="1" applyBorder="1" applyAlignment="1">
      <alignment horizontal="center"/>
    </xf>
    <xf numFmtId="43" fontId="28" fillId="4" borderId="0" xfId="1" applyFont="1" applyFill="1"/>
    <xf numFmtId="43" fontId="28" fillId="4" borderId="0" xfId="1" applyFont="1" applyFill="1" applyAlignment="1">
      <alignment horizontal="center"/>
    </xf>
    <xf numFmtId="0" fontId="0" fillId="0" borderId="34" xfId="0" applyBorder="1"/>
    <xf numFmtId="2" fontId="28" fillId="9" borderId="41" xfId="1" applyNumberFormat="1" applyFont="1" applyFill="1" applyBorder="1" applyAlignment="1" applyProtection="1">
      <alignment vertical="center"/>
      <protection locked="0"/>
    </xf>
    <xf numFmtId="2" fontId="28" fillId="9" borderId="55" xfId="1" applyNumberFormat="1" applyFont="1" applyFill="1" applyBorder="1" applyAlignment="1" applyProtection="1">
      <alignment vertical="center"/>
      <protection locked="0"/>
    </xf>
    <xf numFmtId="2" fontId="28" fillId="9" borderId="11" xfId="1" applyNumberFormat="1" applyFont="1" applyFill="1" applyBorder="1" applyAlignment="1" applyProtection="1">
      <alignment vertical="center"/>
      <protection locked="0"/>
    </xf>
    <xf numFmtId="2" fontId="28" fillId="9" borderId="58" xfId="1" applyNumberFormat="1" applyFont="1" applyFill="1" applyBorder="1" applyAlignment="1" applyProtection="1">
      <alignment vertical="center"/>
      <protection locked="0"/>
    </xf>
    <xf numFmtId="2" fontId="28" fillId="9" borderId="59" xfId="1" applyNumberFormat="1" applyFont="1" applyFill="1" applyBorder="1" applyAlignment="1" applyProtection="1">
      <alignment vertical="center"/>
      <protection locked="0"/>
    </xf>
    <xf numFmtId="44" fontId="0" fillId="0" borderId="0" xfId="0" applyNumberFormat="1"/>
    <xf numFmtId="49" fontId="0" fillId="0" borderId="0" xfId="0" applyNumberFormat="1"/>
    <xf numFmtId="8" fontId="0" fillId="4" borderId="10" xfId="0" applyNumberFormat="1" applyFont="1" applyFill="1" applyBorder="1"/>
    <xf numFmtId="44" fontId="28" fillId="18" borderId="0" xfId="3" applyFont="1" applyFill="1"/>
    <xf numFmtId="8" fontId="0" fillId="0" borderId="0" xfId="0" applyNumberFormat="1"/>
    <xf numFmtId="44" fontId="35" fillId="0" borderId="0" xfId="3" applyFont="1"/>
    <xf numFmtId="0" fontId="0" fillId="0" borderId="34" xfId="0" applyBorder="1" applyAlignment="1">
      <alignment horizontal="center"/>
    </xf>
    <xf numFmtId="0" fontId="0" fillId="0" borderId="34" xfId="0" applyBorder="1" applyAlignment="1">
      <alignment horizontal="center" vertical="center" wrapText="1"/>
    </xf>
    <xf numFmtId="0" fontId="35" fillId="0" borderId="34" xfId="0" applyFont="1" applyBorder="1" applyAlignment="1">
      <alignment horizontal="center" vertical="center" wrapText="1"/>
    </xf>
    <xf numFmtId="0" fontId="0" fillId="0" borderId="34" xfId="0" applyBorder="1" applyAlignment="1">
      <alignment wrapText="1"/>
    </xf>
    <xf numFmtId="0" fontId="0" fillId="0" borderId="34" xfId="0" applyBorder="1" applyAlignment="1">
      <alignment vertical="center" wrapText="1"/>
    </xf>
    <xf numFmtId="0" fontId="45" fillId="11" borderId="16" xfId="0" applyFont="1" applyFill="1" applyBorder="1" applyAlignment="1" applyProtection="1">
      <alignment horizontal="center" vertical="center" wrapText="1"/>
    </xf>
    <xf numFmtId="2" fontId="28" fillId="7" borderId="0" xfId="1" applyNumberFormat="1" applyFont="1" applyFill="1" applyBorder="1" applyAlignment="1" applyProtection="1">
      <alignment vertical="center"/>
    </xf>
    <xf numFmtId="2" fontId="28" fillId="9" borderId="46" xfId="1" applyNumberFormat="1" applyFont="1" applyFill="1" applyBorder="1" applyAlignment="1" applyProtection="1">
      <alignment vertical="center"/>
      <protection locked="0"/>
    </xf>
    <xf numFmtId="2" fontId="28" fillId="9" borderId="37" xfId="1" applyNumberFormat="1" applyFont="1" applyFill="1" applyBorder="1" applyAlignment="1" applyProtection="1">
      <alignment vertical="center"/>
      <protection locked="0"/>
    </xf>
    <xf numFmtId="2" fontId="28" fillId="9" borderId="12" xfId="1" applyNumberFormat="1" applyFont="1" applyFill="1" applyBorder="1" applyAlignment="1" applyProtection="1">
      <alignment vertical="center"/>
      <protection locked="0"/>
    </xf>
    <xf numFmtId="2" fontId="28" fillId="9" borderId="60" xfId="1" applyNumberFormat="1" applyFont="1" applyFill="1" applyBorder="1" applyAlignment="1" applyProtection="1">
      <alignment vertical="center"/>
      <protection locked="0"/>
    </xf>
    <xf numFmtId="43" fontId="28" fillId="4" borderId="25" xfId="1" applyNumberFormat="1" applyFont="1" applyFill="1" applyBorder="1" applyAlignment="1" applyProtection="1">
      <alignment horizontal="center" vertical="center"/>
    </xf>
    <xf numFmtId="43" fontId="35" fillId="11" borderId="6" xfId="1" applyNumberFormat="1" applyFont="1" applyFill="1" applyBorder="1" applyAlignment="1" applyProtection="1">
      <alignment horizontal="center" vertical="center"/>
    </xf>
    <xf numFmtId="2" fontId="28" fillId="7" borderId="52" xfId="1" applyNumberFormat="1" applyFont="1" applyFill="1" applyBorder="1" applyAlignment="1" applyProtection="1">
      <alignment vertical="center"/>
    </xf>
    <xf numFmtId="2" fontId="35" fillId="4" borderId="22" xfId="1" applyNumberFormat="1" applyFont="1" applyFill="1" applyBorder="1" applyAlignment="1" applyProtection="1">
      <alignment vertical="center"/>
    </xf>
    <xf numFmtId="2" fontId="28" fillId="4" borderId="25" xfId="1" applyNumberFormat="1" applyFont="1" applyFill="1" applyBorder="1" applyAlignment="1" applyProtection="1">
      <alignment vertical="center"/>
    </xf>
    <xf numFmtId="0" fontId="61" fillId="4" borderId="0" xfId="0" applyFont="1" applyFill="1" applyProtection="1"/>
    <xf numFmtId="2" fontId="61" fillId="4" borderId="0" xfId="0" applyNumberFormat="1" applyFont="1" applyFill="1" applyProtection="1"/>
    <xf numFmtId="164" fontId="61" fillId="4" borderId="0" xfId="0" applyNumberFormat="1" applyFont="1" applyFill="1" applyProtection="1"/>
    <xf numFmtId="0" fontId="61" fillId="4" borderId="0" xfId="0" applyFont="1" applyFill="1" applyAlignment="1" applyProtection="1">
      <alignment vertical="center"/>
    </xf>
    <xf numFmtId="0" fontId="62" fillId="4" borderId="0" xfId="0" applyFont="1" applyFill="1" applyProtection="1"/>
    <xf numFmtId="2" fontId="62" fillId="4" borderId="0" xfId="0" applyNumberFormat="1" applyFont="1" applyFill="1" applyProtection="1"/>
    <xf numFmtId="0" fontId="63" fillId="4" borderId="0" xfId="0" applyFont="1" applyFill="1" applyProtection="1"/>
    <xf numFmtId="2" fontId="64" fillId="4" borderId="0" xfId="0" applyNumberFormat="1" applyFont="1" applyFill="1" applyProtection="1"/>
    <xf numFmtId="0" fontId="65" fillId="4" borderId="0" xfId="0" applyFont="1" applyFill="1" applyProtection="1"/>
    <xf numFmtId="164" fontId="65" fillId="4" borderId="0" xfId="0" applyNumberFormat="1" applyFont="1" applyFill="1" applyProtection="1"/>
    <xf numFmtId="0" fontId="65" fillId="4" borderId="0" xfId="0" applyFont="1" applyFill="1" applyAlignment="1" applyProtection="1">
      <alignment vertical="center"/>
    </xf>
    <xf numFmtId="165" fontId="28" fillId="4" borderId="43" xfId="1" applyNumberFormat="1" applyFont="1" applyFill="1" applyBorder="1" applyProtection="1">
      <protection locked="0"/>
    </xf>
    <xf numFmtId="8" fontId="28" fillId="9" borderId="8" xfId="3" applyNumberFormat="1" applyFont="1" applyFill="1" applyBorder="1" applyProtection="1">
      <protection locked="0"/>
    </xf>
    <xf numFmtId="0" fontId="20" fillId="3" borderId="25" xfId="0" applyFont="1" applyFill="1" applyBorder="1" applyAlignment="1">
      <alignment vertical="top" wrapText="1"/>
    </xf>
    <xf numFmtId="164" fontId="23" fillId="0" borderId="8" xfId="0" applyNumberFormat="1" applyFont="1" applyBorder="1"/>
    <xf numFmtId="164" fontId="23" fillId="0" borderId="25" xfId="0" applyNumberFormat="1" applyFont="1" applyBorder="1"/>
    <xf numFmtId="173" fontId="28" fillId="4" borderId="0" xfId="9" applyNumberFormat="1" applyFont="1" applyFill="1"/>
    <xf numFmtId="0" fontId="59" fillId="0" borderId="70" xfId="0" applyNumberFormat="1" applyFont="1" applyFill="1" applyBorder="1" applyAlignment="1">
      <alignment vertical="top" wrapText="1" readingOrder="1"/>
    </xf>
    <xf numFmtId="0" fontId="59" fillId="0" borderId="0" xfId="0" applyNumberFormat="1" applyFont="1" applyFill="1" applyBorder="1" applyAlignment="1">
      <alignment vertical="top" wrapText="1" readingOrder="1"/>
    </xf>
    <xf numFmtId="0" fontId="66" fillId="0" borderId="68" xfId="0" applyNumberFormat="1" applyFont="1" applyFill="1" applyBorder="1" applyAlignment="1">
      <alignment horizontal="right" vertical="top" wrapText="1" readingOrder="1"/>
    </xf>
    <xf numFmtId="0" fontId="66" fillId="0" borderId="71" xfId="0" applyNumberFormat="1" applyFont="1" applyFill="1" applyBorder="1" applyAlignment="1">
      <alignment horizontal="right" vertical="top" wrapText="1" readingOrder="1"/>
    </xf>
    <xf numFmtId="168" fontId="60" fillId="17" borderId="68" xfId="0" applyNumberFormat="1" applyFont="1" applyFill="1" applyBorder="1" applyAlignment="1">
      <alignment horizontal="right" vertical="top" wrapText="1" readingOrder="1"/>
    </xf>
    <xf numFmtId="0" fontId="59" fillId="0" borderId="72" xfId="0" applyNumberFormat="1" applyFont="1" applyFill="1" applyBorder="1" applyAlignment="1">
      <alignment vertical="top" wrapText="1" readingOrder="1"/>
    </xf>
    <xf numFmtId="0" fontId="66" fillId="0" borderId="69" xfId="0" applyNumberFormat="1" applyFont="1" applyFill="1" applyBorder="1" applyAlignment="1">
      <alignment horizontal="right" vertical="top" wrapText="1" readingOrder="1"/>
    </xf>
    <xf numFmtId="0" fontId="0" fillId="7" borderId="10" xfId="0" applyFill="1" applyBorder="1" applyAlignment="1" applyProtection="1">
      <alignment horizontal="center" vertical="center"/>
    </xf>
    <xf numFmtId="0" fontId="39" fillId="4" borderId="0" xfId="0" applyFont="1" applyFill="1" applyAlignment="1" applyProtection="1">
      <alignment vertical="center"/>
    </xf>
    <xf numFmtId="43" fontId="35" fillId="18" borderId="8" xfId="1" applyNumberFormat="1" applyFont="1" applyFill="1" applyBorder="1" applyAlignment="1" applyProtection="1">
      <alignment horizontal="center" vertical="center"/>
    </xf>
    <xf numFmtId="0" fontId="35" fillId="4" borderId="12" xfId="0" applyFont="1" applyFill="1" applyBorder="1" applyAlignment="1">
      <alignment horizontal="center"/>
    </xf>
    <xf numFmtId="0" fontId="35" fillId="4" borderId="13" xfId="0" applyFont="1" applyFill="1" applyBorder="1" applyAlignment="1">
      <alignment horizontal="center"/>
    </xf>
    <xf numFmtId="0" fontId="35" fillId="4" borderId="18" xfId="0" applyFont="1" applyFill="1" applyBorder="1" applyAlignment="1">
      <alignment horizontal="center"/>
    </xf>
    <xf numFmtId="0" fontId="36" fillId="0" borderId="3" xfId="0" applyFont="1" applyBorder="1" applyAlignment="1">
      <alignment horizontal="left" vertical="top" wrapText="1"/>
    </xf>
    <xf numFmtId="0" fontId="36" fillId="0" borderId="0" xfId="0" applyFont="1" applyBorder="1" applyAlignment="1">
      <alignment horizontal="left" vertical="top" wrapText="1"/>
    </xf>
    <xf numFmtId="0" fontId="36" fillId="0" borderId="4" xfId="0" applyFont="1" applyBorder="1" applyAlignment="1">
      <alignment horizontal="left" vertical="top" wrapText="1"/>
    </xf>
    <xf numFmtId="0" fontId="36" fillId="0" borderId="3" xfId="0" applyFont="1" applyBorder="1" applyAlignment="1">
      <alignment horizontal="left" wrapText="1"/>
    </xf>
    <xf numFmtId="0" fontId="36" fillId="0" borderId="0" xfId="0" applyFont="1" applyBorder="1" applyAlignment="1">
      <alignment horizontal="left" wrapText="1"/>
    </xf>
    <xf numFmtId="0" fontId="36" fillId="0" borderId="4" xfId="0" applyFont="1" applyBorder="1" applyAlignment="1">
      <alignment horizontal="left" wrapText="1"/>
    </xf>
    <xf numFmtId="0" fontId="35" fillId="0" borderId="22" xfId="0" applyFont="1" applyBorder="1" applyAlignment="1">
      <alignment horizontal="center"/>
    </xf>
    <xf numFmtId="0" fontId="35" fillId="0" borderId="23" xfId="0" applyFont="1" applyBorder="1" applyAlignment="1">
      <alignment horizontal="center"/>
    </xf>
    <xf numFmtId="0" fontId="35" fillId="0" borderId="25" xfId="0" applyFont="1" applyBorder="1" applyAlignment="1">
      <alignment horizontal="center"/>
    </xf>
    <xf numFmtId="0" fontId="30" fillId="19" borderId="37" xfId="0" applyFont="1" applyFill="1" applyBorder="1" applyAlignment="1" applyProtection="1">
      <alignment horizontal="center" vertical="center" wrapText="1"/>
    </xf>
    <xf numFmtId="0" fontId="30" fillId="19" borderId="34" xfId="0" applyFont="1" applyFill="1" applyBorder="1" applyAlignment="1" applyProtection="1">
      <alignment horizontal="center" vertical="center" wrapText="1"/>
    </xf>
    <xf numFmtId="0" fontId="30" fillId="19" borderId="0" xfId="0" applyFont="1" applyFill="1" applyBorder="1" applyAlignment="1" applyProtection="1">
      <alignment horizontal="center" vertical="center" wrapText="1"/>
    </xf>
    <xf numFmtId="0" fontId="30" fillId="19" borderId="39" xfId="0" applyFont="1" applyFill="1" applyBorder="1" applyAlignment="1" applyProtection="1">
      <alignment horizontal="center" vertical="center" wrapText="1"/>
    </xf>
    <xf numFmtId="0" fontId="30" fillId="20" borderId="12" xfId="0" applyFont="1" applyFill="1" applyBorder="1" applyAlignment="1" applyProtection="1">
      <alignment horizontal="center" vertical="center" wrapText="1"/>
    </xf>
    <xf numFmtId="0" fontId="30" fillId="20" borderId="13" xfId="0" applyFont="1" applyFill="1" applyBorder="1" applyAlignment="1" applyProtection="1">
      <alignment horizontal="center" vertical="center" wrapText="1"/>
    </xf>
    <xf numFmtId="0" fontId="30" fillId="20" borderId="18" xfId="0" applyFont="1" applyFill="1" applyBorder="1" applyAlignment="1" applyProtection="1">
      <alignment horizontal="center" vertical="center" wrapText="1"/>
    </xf>
    <xf numFmtId="0" fontId="35" fillId="11" borderId="12" xfId="0" applyFont="1" applyFill="1" applyBorder="1" applyAlignment="1" applyProtection="1">
      <alignment horizontal="center" vertical="center" wrapText="1"/>
    </xf>
    <xf numFmtId="0" fontId="35" fillId="11" borderId="18" xfId="0" applyFont="1" applyFill="1" applyBorder="1" applyAlignment="1" applyProtection="1">
      <alignment horizontal="center" vertical="center" wrapText="1"/>
    </xf>
    <xf numFmtId="0" fontId="0" fillId="4" borderId="12" xfId="0" applyFill="1" applyBorder="1" applyAlignment="1" applyProtection="1">
      <alignment horizontal="center"/>
    </xf>
    <xf numFmtId="0" fontId="0" fillId="4" borderId="13" xfId="0" applyFill="1" applyBorder="1" applyAlignment="1" applyProtection="1">
      <alignment horizontal="center"/>
    </xf>
    <xf numFmtId="0" fontId="0" fillId="4" borderId="18" xfId="0" applyFill="1" applyBorder="1" applyAlignment="1" applyProtection="1">
      <alignment horizontal="center"/>
    </xf>
    <xf numFmtId="0" fontId="30" fillId="19" borderId="12" xfId="0" applyFont="1" applyFill="1" applyBorder="1" applyAlignment="1" applyProtection="1">
      <alignment horizontal="center" vertical="center" wrapText="1"/>
    </xf>
    <xf numFmtId="0" fontId="30" fillId="19" borderId="13" xfId="0" applyFont="1" applyFill="1" applyBorder="1" applyAlignment="1" applyProtection="1">
      <alignment horizontal="center" vertical="center" wrapText="1"/>
    </xf>
    <xf numFmtId="0" fontId="45" fillId="10" borderId="12" xfId="0" applyFont="1" applyFill="1" applyBorder="1" applyAlignment="1" applyProtection="1">
      <alignment horizontal="center" vertical="center" wrapText="1"/>
    </xf>
    <xf numFmtId="0" fontId="45" fillId="10" borderId="18" xfId="0" applyFont="1" applyFill="1" applyBorder="1" applyAlignment="1" applyProtection="1">
      <alignment horizontal="center" vertical="center" wrapText="1"/>
    </xf>
    <xf numFmtId="0" fontId="0" fillId="0" borderId="22" xfId="0" applyBorder="1" applyAlignment="1">
      <alignment horizontal="center"/>
    </xf>
    <xf numFmtId="0" fontId="0" fillId="0" borderId="25" xfId="0" applyBorder="1" applyAlignment="1">
      <alignment horizontal="center"/>
    </xf>
    <xf numFmtId="0" fontId="59" fillId="0" borderId="70" xfId="0" applyNumberFormat="1" applyFont="1" applyFill="1" applyBorder="1" applyAlignment="1">
      <alignment vertical="top" wrapText="1" readingOrder="1"/>
    </xf>
    <xf numFmtId="0" fontId="11" fillId="0" borderId="70" xfId="0" applyNumberFormat="1" applyFont="1" applyFill="1" applyBorder="1" applyAlignment="1">
      <alignment vertical="top" wrapText="1"/>
    </xf>
    <xf numFmtId="172" fontId="59" fillId="0" borderId="70" xfId="0" applyNumberFormat="1" applyFont="1" applyFill="1" applyBorder="1" applyAlignment="1">
      <alignment horizontal="left" vertical="top" wrapText="1" readingOrder="1"/>
    </xf>
    <xf numFmtId="0" fontId="59" fillId="0" borderId="76" xfId="0" applyNumberFormat="1" applyFont="1" applyFill="1" applyBorder="1" applyAlignment="1">
      <alignment vertical="top" wrapText="1" readingOrder="1"/>
    </xf>
    <xf numFmtId="0" fontId="11" fillId="0" borderId="76" xfId="0" applyNumberFormat="1" applyFont="1" applyFill="1" applyBorder="1" applyAlignment="1">
      <alignment vertical="top" wrapText="1"/>
    </xf>
    <xf numFmtId="0" fontId="59" fillId="0" borderId="0" xfId="0" applyNumberFormat="1" applyFont="1" applyFill="1" applyBorder="1" applyAlignment="1">
      <alignment vertical="top" wrapText="1" readingOrder="1"/>
    </xf>
    <xf numFmtId="0" fontId="11" fillId="0" borderId="0" xfId="0" applyFont="1" applyFill="1" applyBorder="1"/>
    <xf numFmtId="0" fontId="59" fillId="0" borderId="0" xfId="0" applyNumberFormat="1" applyFont="1" applyFill="1" applyBorder="1" applyAlignment="1">
      <alignment horizontal="left" vertical="top" wrapText="1" readingOrder="1"/>
    </xf>
    <xf numFmtId="0" fontId="59" fillId="0" borderId="73" xfId="0" applyNumberFormat="1" applyFont="1" applyFill="1" applyBorder="1" applyAlignment="1">
      <alignment vertical="top" wrapText="1" readingOrder="1"/>
    </xf>
    <xf numFmtId="0" fontId="11" fillId="0" borderId="73" xfId="0" applyNumberFormat="1" applyFont="1" applyFill="1" applyBorder="1" applyAlignment="1">
      <alignment vertical="top" wrapText="1"/>
    </xf>
    <xf numFmtId="0" fontId="66" fillId="21" borderId="69" xfId="0" applyNumberFormat="1" applyFont="1" applyFill="1" applyBorder="1" applyAlignment="1">
      <alignment horizontal="right" vertical="top" wrapText="1" readingOrder="1"/>
    </xf>
    <xf numFmtId="168" fontId="60" fillId="0" borderId="68" xfId="0" applyNumberFormat="1" applyFont="1" applyFill="1" applyBorder="1" applyAlignment="1">
      <alignment horizontal="right" vertical="top" wrapText="1" readingOrder="1"/>
    </xf>
    <xf numFmtId="0" fontId="11" fillId="0" borderId="74" xfId="0" applyNumberFormat="1" applyFont="1" applyFill="1" applyBorder="1" applyAlignment="1">
      <alignment vertical="top" wrapText="1"/>
    </xf>
    <xf numFmtId="0" fontId="11" fillId="0" borderId="75" xfId="0" applyNumberFormat="1" applyFont="1" applyFill="1" applyBorder="1" applyAlignment="1">
      <alignment vertical="top" wrapText="1"/>
    </xf>
    <xf numFmtId="171" fontId="71" fillId="0" borderId="68" xfId="0" applyNumberFormat="1" applyFont="1" applyFill="1" applyBorder="1" applyAlignment="1">
      <alignment horizontal="right" vertical="top" wrapText="1" readingOrder="1"/>
    </xf>
    <xf numFmtId="0" fontId="67" fillId="21" borderId="68" xfId="0" applyNumberFormat="1" applyFont="1" applyFill="1" applyBorder="1" applyAlignment="1">
      <alignment vertical="top" wrapText="1" readingOrder="1"/>
    </xf>
    <xf numFmtId="0" fontId="66" fillId="0" borderId="71" xfId="0" applyNumberFormat="1" applyFont="1" applyFill="1" applyBorder="1" applyAlignment="1">
      <alignment horizontal="right" vertical="top" wrapText="1" readingOrder="1"/>
    </xf>
    <xf numFmtId="168" fontId="60" fillId="17" borderId="68" xfId="0" applyNumberFormat="1" applyFont="1" applyFill="1" applyBorder="1" applyAlignment="1">
      <alignment horizontal="right" vertical="top" wrapText="1" readingOrder="1"/>
    </xf>
    <xf numFmtId="171" fontId="60" fillId="0" borderId="68" xfId="0" applyNumberFormat="1" applyFont="1" applyFill="1" applyBorder="1" applyAlignment="1">
      <alignment horizontal="right" vertical="top" wrapText="1" readingOrder="1"/>
    </xf>
    <xf numFmtId="0" fontId="66" fillId="0" borderId="69" xfId="0" applyNumberFormat="1" applyFont="1" applyFill="1" applyBorder="1" applyAlignment="1">
      <alignment horizontal="right" vertical="top" wrapText="1" readingOrder="1"/>
    </xf>
    <xf numFmtId="0" fontId="69" fillId="21" borderId="77" xfId="0" applyNumberFormat="1" applyFont="1" applyFill="1" applyBorder="1" applyAlignment="1">
      <alignment horizontal="right" vertical="top" wrapText="1" readingOrder="1"/>
    </xf>
    <xf numFmtId="0" fontId="11" fillId="0" borderId="72" xfId="0" applyNumberFormat="1" applyFont="1" applyFill="1" applyBorder="1" applyAlignment="1">
      <alignment vertical="top" wrapText="1"/>
    </xf>
    <xf numFmtId="0" fontId="11" fillId="0" borderId="78" xfId="0" applyNumberFormat="1" applyFont="1" applyFill="1" applyBorder="1" applyAlignment="1">
      <alignment vertical="top" wrapText="1"/>
    </xf>
    <xf numFmtId="0" fontId="67" fillId="21" borderId="68" xfId="0" applyNumberFormat="1" applyFont="1" applyFill="1" applyBorder="1" applyAlignment="1">
      <alignment horizontal="left" vertical="top" wrapText="1" readingOrder="1"/>
    </xf>
    <xf numFmtId="0" fontId="67" fillId="0" borderId="77" xfId="0" applyNumberFormat="1" applyFont="1" applyFill="1" applyBorder="1" applyAlignment="1">
      <alignment vertical="top" wrapText="1" readingOrder="1"/>
    </xf>
    <xf numFmtId="0" fontId="67" fillId="0" borderId="66" xfId="0" applyNumberFormat="1" applyFont="1" applyFill="1" applyBorder="1" applyAlignment="1">
      <alignment vertical="top" wrapText="1" readingOrder="1"/>
    </xf>
    <xf numFmtId="0" fontId="66" fillId="0" borderId="68" xfId="0" applyNumberFormat="1" applyFont="1" applyFill="1" applyBorder="1" applyAlignment="1">
      <alignment horizontal="right" vertical="top" wrapText="1" readingOrder="1"/>
    </xf>
    <xf numFmtId="168" fontId="60" fillId="0" borderId="68" xfId="0" applyNumberFormat="1" applyFont="1" applyFill="1" applyBorder="1" applyAlignment="1">
      <alignment vertical="top" wrapText="1" readingOrder="1"/>
    </xf>
    <xf numFmtId="0" fontId="60" fillId="0" borderId="68" xfId="0" applyNumberFormat="1" applyFont="1" applyFill="1" applyBorder="1" applyAlignment="1">
      <alignment vertical="top" wrapText="1" readingOrder="1"/>
    </xf>
    <xf numFmtId="167" fontId="60" fillId="17" borderId="68" xfId="0" applyNumberFormat="1" applyFont="1" applyFill="1" applyBorder="1" applyAlignment="1">
      <alignment horizontal="right" vertical="top" wrapText="1" readingOrder="1"/>
    </xf>
    <xf numFmtId="175" fontId="60" fillId="17" borderId="68" xfId="0" applyNumberFormat="1" applyFont="1" applyFill="1" applyBorder="1" applyAlignment="1">
      <alignment horizontal="right" vertical="top" wrapText="1" readingOrder="1"/>
    </xf>
    <xf numFmtId="0" fontId="68" fillId="17" borderId="67" xfId="0" applyNumberFormat="1" applyFont="1" applyFill="1" applyBorder="1" applyAlignment="1">
      <alignment horizontal="right" vertical="top" wrapText="1" readingOrder="1"/>
    </xf>
    <xf numFmtId="0" fontId="66" fillId="21" borderId="68" xfId="0" applyNumberFormat="1" applyFont="1" applyFill="1" applyBorder="1" applyAlignment="1">
      <alignment horizontal="center" vertical="top" wrapText="1" readingOrder="1"/>
    </xf>
    <xf numFmtId="0" fontId="68" fillId="17" borderId="66" xfId="0" applyNumberFormat="1" applyFont="1" applyFill="1" applyBorder="1" applyAlignment="1">
      <alignment horizontal="right" vertical="top" wrapText="1" readingOrder="1"/>
    </xf>
    <xf numFmtId="0" fontId="66" fillId="21" borderId="71" xfId="0" applyNumberFormat="1" applyFont="1" applyFill="1" applyBorder="1" applyAlignment="1">
      <alignment horizontal="right" vertical="top" wrapText="1" readingOrder="1"/>
    </xf>
    <xf numFmtId="0" fontId="67" fillId="0" borderId="69" xfId="0" applyNumberFormat="1" applyFont="1" applyFill="1" applyBorder="1" applyAlignment="1">
      <alignment vertical="top" wrapText="1" readingOrder="1"/>
    </xf>
    <xf numFmtId="0" fontId="68" fillId="21" borderId="77" xfId="0" applyNumberFormat="1" applyFont="1" applyFill="1" applyBorder="1" applyAlignment="1">
      <alignment horizontal="right" vertical="top" wrapText="1" readingOrder="1"/>
    </xf>
    <xf numFmtId="0" fontId="68" fillId="17" borderId="0" xfId="0" applyNumberFormat="1" applyFont="1" applyFill="1" applyBorder="1" applyAlignment="1">
      <alignment horizontal="right" vertical="top" wrapText="1" readingOrder="1"/>
    </xf>
    <xf numFmtId="0" fontId="59" fillId="0" borderId="72" xfId="0" applyNumberFormat="1" applyFont="1" applyFill="1" applyBorder="1" applyAlignment="1">
      <alignment vertical="top" wrapText="1" readingOrder="1"/>
    </xf>
    <xf numFmtId="0" fontId="67" fillId="0" borderId="71" xfId="0" applyNumberFormat="1" applyFont="1" applyFill="1" applyBorder="1" applyAlignment="1">
      <alignment vertical="top" wrapText="1" readingOrder="1"/>
    </xf>
    <xf numFmtId="167" fontId="59" fillId="0" borderId="0" xfId="0" applyNumberFormat="1" applyFont="1" applyFill="1" applyBorder="1" applyAlignment="1">
      <alignment horizontal="left" vertical="top" wrapText="1" readingOrder="1"/>
    </xf>
    <xf numFmtId="0" fontId="68" fillId="17" borderId="72" xfId="0" applyNumberFormat="1" applyFont="1" applyFill="1" applyBorder="1" applyAlignment="1">
      <alignment horizontal="right" vertical="top" wrapText="1" readingOrder="1"/>
    </xf>
    <xf numFmtId="0" fontId="59" fillId="0" borderId="70" xfId="0" applyNumberFormat="1" applyFont="1" applyFill="1" applyBorder="1" applyAlignment="1">
      <alignment horizontal="left" vertical="top" wrapText="1" readingOrder="1"/>
    </xf>
    <xf numFmtId="0" fontId="70" fillId="21" borderId="68" xfId="0" applyNumberFormat="1" applyFont="1" applyFill="1" applyBorder="1" applyAlignment="1">
      <alignment vertical="top" wrapText="1" readingOrder="1"/>
    </xf>
    <xf numFmtId="0" fontId="66" fillId="17" borderId="0" xfId="0" applyNumberFormat="1" applyFont="1" applyFill="1" applyBorder="1" applyAlignment="1">
      <alignment horizontal="right" vertical="top" wrapText="1" readingOrder="1"/>
    </xf>
    <xf numFmtId="0" fontId="66" fillId="17" borderId="67" xfId="0" applyNumberFormat="1" applyFont="1" applyFill="1" applyBorder="1" applyAlignment="1">
      <alignment horizontal="right" vertical="top" wrapText="1" readingOrder="1"/>
    </xf>
    <xf numFmtId="0" fontId="35" fillId="4" borderId="0" xfId="0" applyFont="1" applyFill="1" applyAlignment="1" applyProtection="1">
      <alignment horizontal="right"/>
    </xf>
    <xf numFmtId="0" fontId="35" fillId="4" borderId="4" xfId="0" applyFont="1" applyFill="1" applyBorder="1" applyAlignment="1" applyProtection="1">
      <alignment horizontal="right"/>
    </xf>
    <xf numFmtId="0" fontId="0" fillId="4" borderId="15" xfId="0" applyFill="1" applyBorder="1" applyAlignment="1" applyProtection="1">
      <alignment horizontal="right"/>
    </xf>
    <xf numFmtId="0" fontId="0" fillId="4" borderId="35" xfId="0" applyFill="1" applyBorder="1" applyAlignment="1" applyProtection="1">
      <alignment horizontal="right"/>
    </xf>
    <xf numFmtId="0" fontId="0" fillId="4" borderId="0" xfId="0" applyFill="1" applyBorder="1" applyAlignment="1" applyProtection="1">
      <alignment horizontal="right"/>
    </xf>
    <xf numFmtId="0" fontId="40" fillId="0" borderId="0" xfId="0" applyFont="1" applyAlignment="1">
      <alignment horizontal="center" vertical="center" wrapText="1"/>
    </xf>
    <xf numFmtId="0" fontId="0" fillId="9" borderId="79" xfId="0" applyFont="1" applyFill="1" applyBorder="1" applyAlignment="1" applyProtection="1">
      <alignment horizontal="center" vertical="center"/>
      <protection locked="0"/>
    </xf>
    <xf numFmtId="0" fontId="0" fillId="9" borderId="80" xfId="0" applyFont="1" applyFill="1" applyBorder="1" applyAlignment="1" applyProtection="1">
      <alignment horizontal="center" vertical="center"/>
      <protection locked="0"/>
    </xf>
    <xf numFmtId="0" fontId="0" fillId="9" borderId="81" xfId="0" applyFont="1" applyFill="1" applyBorder="1" applyAlignment="1" applyProtection="1">
      <alignment horizontal="center" vertical="center"/>
      <protection locked="0"/>
    </xf>
    <xf numFmtId="0" fontId="0" fillId="9" borderId="36" xfId="0" applyFont="1" applyFill="1" applyBorder="1" applyAlignment="1" applyProtection="1">
      <alignment horizontal="center" vertical="center"/>
      <protection locked="0"/>
    </xf>
    <xf numFmtId="0" fontId="0" fillId="9" borderId="0" xfId="0" applyFont="1" applyFill="1" applyBorder="1" applyAlignment="1" applyProtection="1">
      <alignment horizontal="center" vertical="center"/>
      <protection locked="0"/>
    </xf>
    <xf numFmtId="0" fontId="0" fillId="9" borderId="38" xfId="0" applyFont="1" applyFill="1" applyBorder="1" applyAlignment="1" applyProtection="1">
      <alignment horizontal="center" vertical="center"/>
      <protection locked="0"/>
    </xf>
    <xf numFmtId="0" fontId="0" fillId="9" borderId="37" xfId="0" applyFont="1" applyFill="1" applyBorder="1" applyAlignment="1" applyProtection="1">
      <alignment horizontal="center" vertical="center"/>
      <protection locked="0"/>
    </xf>
    <xf numFmtId="0" fontId="0" fillId="9" borderId="34" xfId="0" applyFont="1" applyFill="1" applyBorder="1" applyAlignment="1" applyProtection="1">
      <alignment horizontal="center" vertical="center"/>
      <protection locked="0"/>
    </xf>
    <xf numFmtId="0" fontId="0" fillId="9" borderId="39" xfId="0" applyFont="1" applyFill="1" applyBorder="1" applyAlignment="1" applyProtection="1">
      <alignment horizontal="center" vertical="center"/>
      <protection locked="0"/>
    </xf>
    <xf numFmtId="0" fontId="0" fillId="4" borderId="11" xfId="0" applyFill="1" applyBorder="1" applyAlignment="1" applyProtection="1">
      <alignment horizontal="right"/>
    </xf>
    <xf numFmtId="0" fontId="0" fillId="4" borderId="10" xfId="0" applyFill="1" applyBorder="1" applyAlignment="1" applyProtection="1">
      <alignment horizontal="right"/>
    </xf>
    <xf numFmtId="0" fontId="35" fillId="4" borderId="1" xfId="0" applyFont="1" applyFill="1" applyBorder="1" applyAlignment="1" applyProtection="1">
      <alignment horizontal="center"/>
    </xf>
    <xf numFmtId="0" fontId="35" fillId="4" borderId="7" xfId="0" applyFont="1" applyFill="1" applyBorder="1" applyAlignment="1" applyProtection="1">
      <alignment horizontal="center"/>
    </xf>
    <xf numFmtId="0" fontId="35" fillId="4" borderId="2" xfId="0" applyFont="1" applyFill="1" applyBorder="1" applyAlignment="1" applyProtection="1">
      <alignment horizontal="center"/>
    </xf>
    <xf numFmtId="0" fontId="45" fillId="10" borderId="35" xfId="0" applyFont="1" applyFill="1" applyBorder="1" applyAlignment="1" applyProtection="1">
      <alignment horizontal="center" vertical="center" wrapText="1"/>
    </xf>
    <xf numFmtId="0" fontId="45" fillId="10" borderId="15" xfId="0" applyFont="1" applyFill="1" applyBorder="1" applyAlignment="1" applyProtection="1">
      <alignment horizontal="center" vertical="center" wrapText="1"/>
    </xf>
    <xf numFmtId="0" fontId="45" fillId="10" borderId="50" xfId="0" applyFont="1" applyFill="1" applyBorder="1" applyAlignment="1" applyProtection="1">
      <alignment horizontal="center" vertical="center" wrapText="1"/>
    </xf>
    <xf numFmtId="0" fontId="0" fillId="4" borderId="37" xfId="0" applyFill="1" applyBorder="1" applyAlignment="1" applyProtection="1">
      <alignment horizontal="center"/>
    </xf>
    <xf numFmtId="0" fontId="0" fillId="4" borderId="34" xfId="0" applyFill="1" applyBorder="1" applyAlignment="1" applyProtection="1">
      <alignment horizontal="center"/>
    </xf>
    <xf numFmtId="0" fontId="0" fillId="4" borderId="39" xfId="0" applyFill="1" applyBorder="1" applyAlignment="1" applyProtection="1">
      <alignment horizontal="center"/>
    </xf>
    <xf numFmtId="0" fontId="30" fillId="19" borderId="15" xfId="0" applyFont="1" applyFill="1" applyBorder="1" applyAlignment="1" applyProtection="1">
      <alignment horizontal="center" vertical="center" wrapText="1"/>
    </xf>
    <xf numFmtId="0" fontId="30" fillId="19" borderId="35" xfId="0" applyFont="1" applyFill="1" applyBorder="1" applyAlignment="1" applyProtection="1">
      <alignment horizontal="center" vertical="center" wrapText="1"/>
    </xf>
    <xf numFmtId="0" fontId="0" fillId="4" borderId="62" xfId="0" applyFill="1" applyBorder="1" applyAlignment="1" applyProtection="1">
      <alignment horizontal="right"/>
    </xf>
    <xf numFmtId="0" fontId="0" fillId="4" borderId="18" xfId="0" applyFill="1" applyBorder="1" applyAlignment="1" applyProtection="1">
      <alignment horizontal="right"/>
    </xf>
    <xf numFmtId="0" fontId="20" fillId="4" borderId="5" xfId="0" applyFont="1" applyFill="1" applyBorder="1" applyAlignment="1">
      <alignment horizontal="left" vertical="top" wrapText="1" indent="2"/>
    </xf>
    <xf numFmtId="0" fontId="20" fillId="4" borderId="6" xfId="0" applyFont="1" applyFill="1" applyBorder="1" applyAlignment="1">
      <alignment horizontal="left" vertical="top" wrapText="1" indent="2"/>
    </xf>
    <xf numFmtId="0" fontId="20" fillId="4" borderId="9" xfId="0" applyFont="1" applyFill="1" applyBorder="1" applyAlignment="1">
      <alignment vertical="top" wrapText="1"/>
    </xf>
    <xf numFmtId="0" fontId="20" fillId="4" borderId="6" xfId="0" applyFont="1" applyFill="1" applyBorder="1" applyAlignment="1">
      <alignment vertical="top" wrapText="1"/>
    </xf>
    <xf numFmtId="0" fontId="0" fillId="4" borderId="3" xfId="0" applyFill="1" applyBorder="1" applyAlignment="1">
      <alignment vertical="top" wrapText="1"/>
    </xf>
    <xf numFmtId="0" fontId="0" fillId="4" borderId="4" xfId="0" applyFill="1" applyBorder="1" applyAlignment="1">
      <alignment vertical="top" wrapText="1"/>
    </xf>
    <xf numFmtId="0" fontId="20" fillId="4" borderId="0" xfId="0" applyFont="1" applyFill="1" applyBorder="1" applyAlignment="1">
      <alignment vertical="top" wrapText="1"/>
    </xf>
    <xf numFmtId="0" fontId="20" fillId="4" borderId="4" xfId="0" applyFont="1" applyFill="1" applyBorder="1" applyAlignment="1">
      <alignment vertical="top" wrapText="1"/>
    </xf>
    <xf numFmtId="0" fontId="20" fillId="4" borderId="3" xfId="0" applyFont="1" applyFill="1" applyBorder="1" applyAlignment="1">
      <alignment horizontal="left" vertical="top" wrapText="1" indent="2"/>
    </xf>
    <xf numFmtId="0" fontId="20" fillId="4" borderId="4" xfId="0" applyFont="1" applyFill="1" applyBorder="1" applyAlignment="1">
      <alignment horizontal="left" vertical="top" wrapText="1" indent="2"/>
    </xf>
    <xf numFmtId="0" fontId="20" fillId="4" borderId="0" xfId="0" applyFont="1" applyFill="1" applyBorder="1" applyAlignment="1">
      <alignment horizontal="left" vertical="top" wrapText="1" indent="2"/>
    </xf>
    <xf numFmtId="0" fontId="0" fillId="4" borderId="0" xfId="0" applyFill="1" applyBorder="1" applyAlignment="1">
      <alignment vertical="top" wrapText="1"/>
    </xf>
    <xf numFmtId="0" fontId="20" fillId="4" borderId="1" xfId="0" applyFont="1" applyFill="1" applyBorder="1" applyAlignment="1">
      <alignment horizontal="left" vertical="top" wrapText="1" indent="2"/>
    </xf>
    <xf numFmtId="0" fontId="20" fillId="4" borderId="2" xfId="0" applyFont="1" applyFill="1" applyBorder="1" applyAlignment="1">
      <alignment horizontal="left" vertical="top" wrapText="1" indent="2"/>
    </xf>
    <xf numFmtId="0" fontId="20" fillId="4" borderId="1" xfId="0" applyFont="1" applyFill="1" applyBorder="1" applyAlignment="1">
      <alignment vertical="top" wrapText="1"/>
    </xf>
    <xf numFmtId="0" fontId="0" fillId="4" borderId="2" xfId="0" applyFill="1" applyBorder="1" applyAlignment="1">
      <alignment vertical="top" wrapText="1"/>
    </xf>
    <xf numFmtId="0" fontId="20" fillId="3" borderId="22" xfId="0" applyFont="1" applyFill="1" applyBorder="1" applyAlignment="1">
      <alignment horizontal="center"/>
    </xf>
    <xf numFmtId="0" fontId="20" fillId="0" borderId="23" xfId="0" applyFont="1" applyBorder="1" applyAlignment="1">
      <alignment horizontal="center"/>
    </xf>
    <xf numFmtId="0" fontId="20" fillId="0" borderId="25" xfId="0" applyFont="1" applyBorder="1" applyAlignment="1">
      <alignment horizontal="center"/>
    </xf>
    <xf numFmtId="0" fontId="20" fillId="3" borderId="22" xfId="0" applyFont="1" applyFill="1" applyBorder="1" applyAlignment="1">
      <alignment horizontal="center" vertical="top" wrapText="1"/>
    </xf>
    <xf numFmtId="0" fontId="20" fillId="3" borderId="23" xfId="0" applyFont="1" applyFill="1" applyBorder="1" applyAlignment="1">
      <alignment horizontal="center" vertical="top" wrapText="1"/>
    </xf>
    <xf numFmtId="0" fontId="20" fillId="3" borderId="9" xfId="0" applyFont="1" applyFill="1" applyBorder="1" applyAlignment="1">
      <alignment vertical="top" wrapText="1"/>
    </xf>
    <xf numFmtId="0" fontId="0" fillId="0" borderId="9" xfId="0" applyBorder="1" applyAlignment="1"/>
    <xf numFmtId="0" fontId="0" fillId="0" borderId="6" xfId="0" applyBorder="1" applyAlignment="1"/>
    <xf numFmtId="0" fontId="20" fillId="3" borderId="1" xfId="0" applyFont="1" applyFill="1" applyBorder="1" applyAlignment="1">
      <alignment horizontal="center" vertical="top" wrapText="1"/>
    </xf>
    <xf numFmtId="0" fontId="20" fillId="3" borderId="2" xfId="0" applyFont="1" applyFill="1" applyBorder="1" applyAlignment="1">
      <alignment horizontal="center" vertical="top" wrapText="1"/>
    </xf>
    <xf numFmtId="0" fontId="20" fillId="3" borderId="7" xfId="0" applyFont="1" applyFill="1" applyBorder="1" applyAlignment="1">
      <alignment horizontal="center" vertical="top" wrapText="1"/>
    </xf>
    <xf numFmtId="0" fontId="20" fillId="3" borderId="22" xfId="0" applyFont="1" applyFill="1" applyBorder="1" applyAlignment="1">
      <alignment horizontal="left" vertical="top" wrapText="1" indent="2"/>
    </xf>
    <xf numFmtId="0" fontId="20" fillId="3" borderId="25" xfId="0" applyFont="1" applyFill="1" applyBorder="1" applyAlignment="1">
      <alignment horizontal="left" vertical="top" wrapText="1" indent="2"/>
    </xf>
    <xf numFmtId="0" fontId="16" fillId="3" borderId="22" xfId="0" applyFont="1" applyFill="1" applyBorder="1" applyAlignment="1">
      <alignment horizontal="center" vertical="top" wrapText="1"/>
    </xf>
    <xf numFmtId="0" fontId="16" fillId="3" borderId="23" xfId="0" applyFont="1" applyFill="1" applyBorder="1" applyAlignment="1">
      <alignment horizontal="center" vertical="top" wrapText="1"/>
    </xf>
    <xf numFmtId="0" fontId="16" fillId="3" borderId="25" xfId="0" applyFont="1" applyFill="1" applyBorder="1" applyAlignment="1">
      <alignment horizontal="center" vertical="top" wrapText="1"/>
    </xf>
    <xf numFmtId="0" fontId="0" fillId="3" borderId="22" xfId="0" applyFill="1" applyBorder="1" applyAlignment="1">
      <alignment horizontal="center"/>
    </xf>
    <xf numFmtId="0" fontId="0" fillId="3" borderId="25" xfId="0" applyFill="1" applyBorder="1" applyAlignment="1">
      <alignment horizontal="center"/>
    </xf>
    <xf numFmtId="8" fontId="23" fillId="0" borderId="5" xfId="0" applyNumberFormat="1" applyFont="1" applyBorder="1" applyAlignment="1">
      <alignment vertical="top" wrapText="1"/>
    </xf>
    <xf numFmtId="8" fontId="23" fillId="0" borderId="6" xfId="0" applyNumberFormat="1" applyFont="1" applyBorder="1" applyAlignment="1">
      <alignment vertical="top" wrapText="1"/>
    </xf>
    <xf numFmtId="164" fontId="23" fillId="0" borderId="9" xfId="0" applyNumberFormat="1" applyFont="1" applyBorder="1" applyAlignment="1">
      <alignment vertical="top" wrapText="1"/>
    </xf>
    <xf numFmtId="0" fontId="23" fillId="0" borderId="6" xfId="0" applyFont="1" applyBorder="1" applyAlignment="1">
      <alignment vertical="top" wrapText="1"/>
    </xf>
    <xf numFmtId="164" fontId="23" fillId="0" borderId="63" xfId="0" applyNumberFormat="1" applyFont="1" applyBorder="1" applyAlignment="1">
      <alignment vertical="top" wrapText="1"/>
    </xf>
    <xf numFmtId="0" fontId="20" fillId="3" borderId="1" xfId="0" applyNumberFormat="1" applyFont="1" applyFill="1" applyBorder="1" applyAlignment="1">
      <alignment horizontal="center" vertical="top" wrapText="1"/>
    </xf>
    <xf numFmtId="0" fontId="20" fillId="3" borderId="0" xfId="0" applyFont="1" applyFill="1" applyBorder="1" applyAlignment="1">
      <alignment horizontal="center" vertical="top" wrapText="1"/>
    </xf>
    <xf numFmtId="0" fontId="20" fillId="3" borderId="3" xfId="0" applyFont="1" applyFill="1" applyBorder="1" applyAlignment="1">
      <alignment horizontal="center" vertical="top" wrapText="1"/>
    </xf>
    <xf numFmtId="0" fontId="20" fillId="3" borderId="4" xfId="0" applyFont="1" applyFill="1" applyBorder="1" applyAlignment="1">
      <alignment horizontal="center" vertical="top" wrapText="1"/>
    </xf>
    <xf numFmtId="0" fontId="20" fillId="3" borderId="6" xfId="0" applyFont="1" applyFill="1" applyBorder="1" applyAlignment="1">
      <alignment horizontal="center" vertical="top" wrapText="1"/>
    </xf>
    <xf numFmtId="0" fontId="20" fillId="0" borderId="22" xfId="0" applyFont="1" applyBorder="1" applyAlignment="1">
      <alignment horizontal="left" vertical="top" wrapText="1" indent="1"/>
    </xf>
    <xf numFmtId="0" fontId="20" fillId="0" borderId="23" xfId="0" applyFont="1" applyBorder="1" applyAlignment="1">
      <alignment horizontal="left" vertical="top" wrapText="1" indent="1"/>
    </xf>
    <xf numFmtId="0" fontId="20" fillId="0" borderId="25" xfId="0" applyFont="1" applyBorder="1" applyAlignment="1">
      <alignment horizontal="left" vertical="top" wrapText="1" indent="1"/>
    </xf>
    <xf numFmtId="0" fontId="20" fillId="0" borderId="5" xfId="0" applyFont="1" applyBorder="1" applyAlignment="1">
      <alignment horizontal="left" vertical="top" wrapText="1" indent="1"/>
    </xf>
    <xf numFmtId="0" fontId="0" fillId="0" borderId="9" xfId="0" applyBorder="1" applyAlignment="1">
      <alignment horizontal="left" vertical="top" wrapText="1" indent="1"/>
    </xf>
    <xf numFmtId="0" fontId="0" fillId="0" borderId="6" xfId="0" applyBorder="1" applyAlignment="1">
      <alignment horizontal="left" vertical="top" wrapText="1" indent="1"/>
    </xf>
    <xf numFmtId="0" fontId="20" fillId="0" borderId="1" xfId="0" applyFont="1" applyBorder="1" applyAlignment="1">
      <alignment horizontal="left" vertical="top" wrapText="1" indent="1"/>
    </xf>
    <xf numFmtId="0" fontId="0" fillId="0" borderId="7" xfId="0" applyBorder="1" applyAlignment="1">
      <alignment horizontal="left" vertical="top" wrapText="1" indent="1"/>
    </xf>
    <xf numFmtId="0" fontId="20" fillId="3" borderId="1" xfId="0" applyFont="1" applyFill="1" applyBorder="1" applyAlignment="1">
      <alignment horizontal="left" vertical="top" wrapText="1" indent="1"/>
    </xf>
    <xf numFmtId="0" fontId="20" fillId="3" borderId="7" xfId="0" applyFont="1" applyFill="1" applyBorder="1" applyAlignment="1">
      <alignment horizontal="left" vertical="top" wrapText="1" indent="1"/>
    </xf>
    <xf numFmtId="0" fontId="20" fillId="3" borderId="2" xfId="0" applyFont="1" applyFill="1" applyBorder="1" applyAlignment="1">
      <alignment horizontal="left" vertical="top" wrapText="1" indent="1"/>
    </xf>
    <xf numFmtId="0" fontId="20" fillId="3" borderId="5" xfId="0" applyFont="1" applyFill="1" applyBorder="1" applyAlignment="1">
      <alignment horizontal="left" vertical="top" wrapText="1" indent="1"/>
    </xf>
    <xf numFmtId="0" fontId="20" fillId="3" borderId="9" xfId="0" applyFont="1" applyFill="1" applyBorder="1" applyAlignment="1">
      <alignment horizontal="left" vertical="top" wrapText="1" indent="1"/>
    </xf>
    <xf numFmtId="0" fontId="20" fillId="3" borderId="6" xfId="0" applyFont="1" applyFill="1" applyBorder="1" applyAlignment="1">
      <alignment horizontal="left" vertical="top" wrapText="1" indent="1"/>
    </xf>
    <xf numFmtId="0" fontId="17" fillId="3" borderId="0" xfId="0" applyFont="1" applyFill="1" applyBorder="1" applyAlignment="1">
      <alignment horizontal="center" vertical="top" wrapText="1"/>
    </xf>
    <xf numFmtId="0" fontId="17" fillId="3" borderId="4" xfId="0" applyFont="1" applyFill="1" applyBorder="1" applyAlignment="1">
      <alignment horizontal="center" vertical="top" wrapText="1"/>
    </xf>
    <xf numFmtId="0" fontId="18" fillId="3" borderId="22" xfId="0" applyFont="1" applyFill="1" applyBorder="1" applyAlignment="1">
      <alignment horizontal="center" vertical="top" wrapText="1"/>
    </xf>
    <xf numFmtId="0" fontId="18" fillId="3" borderId="25" xfId="0" applyFont="1" applyFill="1" applyBorder="1" applyAlignment="1">
      <alignment horizontal="center" vertical="top" wrapText="1"/>
    </xf>
    <xf numFmtId="0" fontId="18" fillId="3" borderId="23" xfId="0" applyFont="1" applyFill="1" applyBorder="1" applyAlignment="1">
      <alignment horizontal="center" vertical="top" wrapText="1"/>
    </xf>
    <xf numFmtId="0" fontId="17" fillId="3" borderId="3" xfId="0" applyFont="1" applyFill="1" applyBorder="1" applyAlignment="1">
      <alignment horizontal="center" vertical="top" wrapText="1"/>
    </xf>
    <xf numFmtId="0" fontId="20" fillId="3" borderId="25" xfId="0" applyFont="1" applyFill="1" applyBorder="1" applyAlignment="1">
      <alignment horizontal="center" vertical="top" wrapText="1"/>
    </xf>
    <xf numFmtId="164" fontId="23" fillId="0" borderId="7" xfId="0" applyNumberFormat="1" applyFont="1" applyBorder="1" applyAlignment="1"/>
    <xf numFmtId="164" fontId="23" fillId="0" borderId="2" xfId="0" applyNumberFormat="1" applyFont="1" applyBorder="1" applyAlignment="1"/>
    <xf numFmtId="164" fontId="23" fillId="0" borderId="1" xfId="0" applyNumberFormat="1" applyFont="1" applyBorder="1" applyAlignment="1"/>
    <xf numFmtId="0" fontId="23" fillId="0" borderId="23" xfId="0" applyFont="1" applyBorder="1" applyAlignment="1">
      <alignment vertical="top" wrapText="1"/>
    </xf>
    <xf numFmtId="0" fontId="23" fillId="0" borderId="22" xfId="0" applyFont="1" applyBorder="1" applyAlignment="1">
      <alignment vertical="top" wrapText="1"/>
    </xf>
    <xf numFmtId="0" fontId="23" fillId="0" borderId="25" xfId="0" applyFont="1" applyBorder="1" applyAlignment="1">
      <alignment vertical="top" wrapText="1"/>
    </xf>
    <xf numFmtId="0" fontId="0" fillId="4" borderId="12" xfId="0" applyFill="1" applyBorder="1" applyAlignment="1">
      <alignment horizontal="center"/>
    </xf>
    <xf numFmtId="0" fontId="0" fillId="4" borderId="13" xfId="0" applyFill="1" applyBorder="1" applyAlignment="1">
      <alignment horizontal="center"/>
    </xf>
    <xf numFmtId="0" fontId="0" fillId="4" borderId="18" xfId="0" applyFill="1" applyBorder="1" applyAlignment="1">
      <alignment horizontal="center"/>
    </xf>
    <xf numFmtId="0" fontId="0" fillId="4" borderId="10" xfId="0" applyFill="1" applyBorder="1" applyAlignment="1">
      <alignment horizontal="center"/>
    </xf>
    <xf numFmtId="0" fontId="0" fillId="0" borderId="23" xfId="0" applyBorder="1" applyAlignment="1">
      <alignment horizontal="center"/>
    </xf>
    <xf numFmtId="2" fontId="28" fillId="9" borderId="42" xfId="1" applyNumberFormat="1" applyFont="1" applyFill="1" applyBorder="1" applyAlignment="1" applyProtection="1">
      <alignment vertical="center"/>
      <protection locked="0"/>
    </xf>
    <xf numFmtId="2" fontId="28" fillId="9" borderId="53" xfId="1" applyNumberFormat="1" applyFont="1" applyFill="1" applyBorder="1" applyAlignment="1" applyProtection="1">
      <alignment vertical="center"/>
      <protection locked="0"/>
    </xf>
    <xf numFmtId="2" fontId="28" fillId="9" borderId="43" xfId="1" applyNumberFormat="1" applyFont="1" applyFill="1" applyBorder="1" applyAlignment="1" applyProtection="1">
      <alignment vertical="center"/>
      <protection locked="0"/>
    </xf>
    <xf numFmtId="2" fontId="28" fillId="9" borderId="61" xfId="1" applyNumberFormat="1" applyFont="1" applyFill="1" applyBorder="1" applyAlignment="1" applyProtection="1">
      <alignment vertical="center"/>
      <protection locked="0"/>
    </xf>
    <xf numFmtId="2" fontId="35" fillId="11" borderId="16" xfId="1" applyNumberFormat="1" applyFont="1" applyFill="1" applyBorder="1" applyAlignment="1" applyProtection="1">
      <alignment vertical="center"/>
    </xf>
  </cellXfs>
  <cellStyles count="12">
    <cellStyle name="Comma" xfId="1" builtinId="3"/>
    <cellStyle name="Comma 2" xfId="2" xr:uid="{00000000-0005-0000-0000-000001000000}"/>
    <cellStyle name="Currency" xfId="3" builtinId="4"/>
    <cellStyle name="Currency 2" xfId="4" xr:uid="{00000000-0005-0000-0000-000003000000}"/>
    <cellStyle name="Heading 4" xfId="5" builtinId="19"/>
    <cellStyle name="Hyperlink" xfId="6" builtinId="8"/>
    <cellStyle name="Normal" xfId="0" builtinId="0"/>
    <cellStyle name="Normal 2" xfId="7" xr:uid="{00000000-0005-0000-0000-000007000000}"/>
    <cellStyle name="Normal 4" xfId="8" xr:uid="{00000000-0005-0000-0000-000008000000}"/>
    <cellStyle name="Percent" xfId="9" builtinId="5"/>
    <cellStyle name="Percent 2" xfId="10" xr:uid="{00000000-0005-0000-0000-00000A000000}"/>
    <cellStyle name="Title" xfId="11" builtinId="15"/>
  </cellStyles>
  <dxfs count="123">
    <dxf>
      <fill>
        <patternFill patternType="solid">
          <fgColor indexed="64"/>
          <bgColor theme="6" tint="0.5999938962981048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i val="0"/>
        <strike val="0"/>
        <condense val="0"/>
        <extend val="0"/>
        <outline val="0"/>
        <shadow val="0"/>
        <u val="none"/>
        <vertAlign val="baseline"/>
        <sz val="11"/>
        <color theme="1"/>
        <name val="Calibri"/>
        <scheme val="minor"/>
      </font>
      <numFmt numFmtId="173" formatCode="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border>
      <protection locked="1" hidden="0"/>
    </dxf>
    <dxf>
      <fill>
        <patternFill patternType="solid">
          <fgColor indexed="64"/>
          <bgColor theme="6" tint="0.5999938962981048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Calibri"/>
        <scheme val="minor"/>
      </font>
      <numFmt numFmtId="164" formatCode="&quot;$&quot;#,##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bottom style="thin">
          <color indexed="64"/>
        </bottom>
      </border>
      <protection locked="1" hidden="0"/>
    </dxf>
    <dxf>
      <font>
        <b val="0"/>
        <i val="0"/>
        <strike val="0"/>
        <condense val="0"/>
        <extend val="0"/>
        <outline val="0"/>
        <shadow val="0"/>
        <u val="none"/>
        <vertAlign val="baseline"/>
        <sz val="11"/>
        <color theme="1"/>
        <name val="Calibri"/>
        <scheme val="minor"/>
      </font>
      <numFmt numFmtId="165" formatCode="_-* #,##0_-;\-* #,##0_-;_-* &quot;-&quot;??_-;_-@_-"/>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numFmt numFmtId="164" formatCode="&quot;$&quot;#,##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1"/>
        <color theme="1"/>
        <name val="Calibri"/>
        <scheme val="minor"/>
      </font>
      <numFmt numFmtId="165" formatCode="_-* #,##0_-;\-* #,##0_-;_-* &quot;-&quot;??_-;_-@_-"/>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164" formatCode="&quot;$&quot;#,##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border>
      <protection locked="1" hidden="0"/>
    </dxf>
    <dxf>
      <numFmt numFmtId="164" formatCode="&quot;$&quot;#,##0.00"/>
      <fill>
        <patternFill patternType="solid">
          <fgColor indexed="64"/>
          <bgColor theme="6"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numFmt numFmtId="164" formatCode="&quot;$&quot;#,##0.00"/>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numFmt numFmtId="164" formatCode="&quot;$&quot;#,##0.00"/>
      <fill>
        <patternFill patternType="solid">
          <fgColor indexed="64"/>
          <bgColor theme="6"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numFmt numFmtId="164" formatCode="&quot;$&quot;#,##0.00"/>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numFmt numFmtId="164" formatCode="&quot;$&quot;#,##0.00"/>
      <fill>
        <patternFill patternType="solid">
          <fgColor indexed="64"/>
          <bgColor theme="6"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numFmt numFmtId="173" formatCode="0.0%"/>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border>
      <protection locked="1" hidden="0"/>
    </dxf>
    <dxf>
      <numFmt numFmtId="164" formatCode="&quot;$&quot;#,##0.00"/>
      <fill>
        <patternFill patternType="solid">
          <fgColor indexed="64"/>
          <bgColor theme="6"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numFmt numFmtId="13" formatCode="0%"/>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numFmt numFmtId="164" formatCode="&quot;$&quot;#,##0.00"/>
      <fill>
        <patternFill patternType="solid">
          <fgColor indexed="64"/>
          <bgColor theme="6"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numFmt numFmtId="165" formatCode="_-* #,##0_-;\-* #,##0_-;_-* &quot;-&quot;??_-;_-@_-"/>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border>
      <protection locked="1" hidden="0"/>
    </dxf>
    <dxf>
      <numFmt numFmtId="164" formatCode="&quot;$&quot;#,##0.00"/>
      <fill>
        <patternFill patternType="solid">
          <fgColor indexed="64"/>
          <bgColor theme="6"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numFmt numFmtId="164" formatCode="&quot;$&quot;#,##0.00"/>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numFmt numFmtId="164" formatCode="&quot;$&quot;#,##0.00"/>
      <fill>
        <patternFill patternType="solid">
          <fgColor indexed="64"/>
          <bgColor theme="6"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numFmt numFmtId="164" formatCode="&quot;$&quot;#,##0.00"/>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numFmt numFmtId="164" formatCode="&quot;$&quot;#,##0.00"/>
      <fill>
        <patternFill patternType="solid">
          <fgColor indexed="64"/>
          <bgColor theme="6"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numFmt numFmtId="164" formatCode="&quot;$&quot;#,##0.00"/>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border>
      <protection locked="1" hidden="0"/>
    </dxf>
    <dxf>
      <numFmt numFmtId="164" formatCode="&quot;$&quot;#,##0.00"/>
      <fill>
        <patternFill patternType="solid">
          <fgColor indexed="64"/>
          <bgColor theme="6"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numFmt numFmtId="164" formatCode="&quot;$&quot;#,##0.00"/>
      <fill>
        <patternFill patternType="solid">
          <fgColor indexed="64"/>
          <bgColor theme="6" tint="0.5999938962981048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6"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border>
      <protection locked="1" hidden="0"/>
    </dxf>
    <dxf>
      <fill>
        <patternFill patternType="solid">
          <fgColor indexed="64"/>
          <bgColor theme="6"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6"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6"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0" hidden="0"/>
    </dxf>
    <dxf>
      <fill>
        <patternFill patternType="solid">
          <fgColor indexed="64"/>
          <bgColor theme="6"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general"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theme="1"/>
        <name val="Calibri"/>
        <scheme val="minor"/>
      </font>
      <numFmt numFmtId="164" formatCode="&quot;$&quot;#,##0.00"/>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1" hidden="0"/>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ont>
        <b val="0"/>
        <i val="0"/>
        <strike val="0"/>
        <condense val="0"/>
        <extend val="0"/>
        <outline val="0"/>
        <shadow val="0"/>
        <u val="none"/>
        <vertAlign val="baseline"/>
        <sz val="11"/>
        <color theme="1"/>
        <name val="Calibri"/>
        <scheme val="minor"/>
      </font>
      <numFmt numFmtId="164" formatCode="&quot;$&quot;#,##0.00"/>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scheme val="minor"/>
      </font>
      <numFmt numFmtId="164" formatCode="&quot;$&quot;#,##0.00"/>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164" formatCode="&quot;$&quot;#,##0.00"/>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164" formatCode="&quot;$&quot;#,##0.00"/>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164" formatCode="&quot;$&quot;#,##0.00"/>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164" formatCode="&quot;$&quot;#,##0.00"/>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164" formatCode="&quot;$&quot;#,##0.00"/>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164" formatCode="&quot;$&quot;#,##0.00"/>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164" formatCode="&quot;$&quot;#,##0.00"/>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164" formatCode="&quot;$&quot;#,##0.00"/>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35" formatCode="_-* #,##0.00_-;\-* #,##0.00_-;_-* &quot;-&quot;??_-;_-@_-"/>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35" formatCode="_-* #,##0.00_-;\-* #,##0.00_-;_-*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outline="0">
        <left style="thin">
          <color indexed="64"/>
        </left>
        <right style="medium">
          <color indexed="64"/>
        </right>
        <top style="thin">
          <color indexed="64"/>
        </top>
        <bottom/>
      </border>
      <protection locked="0"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left style="thin">
          <color indexed="64"/>
        </left>
        <right style="medium">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left style="medium">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outline="0">
        <left style="medium">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Calibri"/>
        <scheme val="minor"/>
      </font>
      <numFmt numFmtId="2" formatCode="0.00"/>
      <fill>
        <patternFill patternType="solid">
          <fgColor indexed="64"/>
          <bgColor theme="6" tint="0.5999938962981048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164" formatCode="&quot;$&quot;#,##0.00"/>
      <fill>
        <patternFill patternType="solid">
          <fgColor indexed="64"/>
          <bgColor theme="0" tint="-0.14999847407452621"/>
        </patternFill>
      </fill>
      <alignment horizontal="left"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164" formatCode="&quot;$&quot;#,##0.00"/>
      <fill>
        <patternFill patternType="solid">
          <fgColor indexed="64"/>
          <bgColor theme="0" tint="-0.14999847407452621"/>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165" formatCode="_-* #,##0_-;\-* #,##0_-;_-*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scheme val="minor"/>
      </font>
      <numFmt numFmtId="165" formatCode="_-* #,##0_-;\-* #,##0_-;_-*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165" formatCode="_-* #,##0_-;\-* #,##0_-;_-* &quot;-&quot;??_-;_-@_-"/>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165" formatCode="_-* #,##0_-;\-* #,##0_-;_-* &quot;-&quot;??_-;_-@_-"/>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numFmt numFmtId="164" formatCode="&quot;$&quot;#,##0.00"/>
      <fill>
        <patternFill patternType="solid">
          <fgColor indexed="64"/>
          <bgColor theme="6"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numFmt numFmtId="164" formatCode="&quot;$&quot;#,##0.00"/>
      <fill>
        <patternFill patternType="solid">
          <fgColor indexed="64"/>
          <bgColor theme="6" tint="0.5999938962981048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6"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6"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6"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6"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6"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6"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6"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6"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6"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6"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6"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0" hidden="0"/>
    </dxf>
    <dxf>
      <fill>
        <patternFill patternType="solid">
          <fgColor indexed="64"/>
          <bgColor theme="6"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general"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theme="1"/>
        <name val="Calibri"/>
        <scheme val="minor"/>
      </font>
      <numFmt numFmtId="164" formatCode="&quot;$&quot;#,##0.00"/>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6350</xdr:colOff>
      <xdr:row>0</xdr:row>
      <xdr:rowOff>0</xdr:rowOff>
    </xdr:from>
    <xdr:to>
      <xdr:col>3</xdr:col>
      <xdr:colOff>88900</xdr:colOff>
      <xdr:row>56</xdr:row>
      <xdr:rowOff>88900</xdr:rowOff>
    </xdr:to>
    <xdr:pic>
      <xdr:nvPicPr>
        <xdr:cNvPr id="30033" name="Picture 3">
          <a:extLst>
            <a:ext uri="{FF2B5EF4-FFF2-40B4-BE49-F238E27FC236}">
              <a16:creationId xmlns:a16="http://schemas.microsoft.com/office/drawing/2014/main" id="{B850C53F-5CAB-457C-B328-687BC906F7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 y="0"/>
          <a:ext cx="1593850" cy="1016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xdr:row>
      <xdr:rowOff>19050</xdr:rowOff>
    </xdr:from>
    <xdr:to>
      <xdr:col>8</xdr:col>
      <xdr:colOff>419100</xdr:colOff>
      <xdr:row>3</xdr:row>
      <xdr:rowOff>95250</xdr:rowOff>
    </xdr:to>
    <xdr:pic>
      <xdr:nvPicPr>
        <xdr:cNvPr id="33970" name="Picture 1" descr="new header">
          <a:extLst>
            <a:ext uri="{FF2B5EF4-FFF2-40B4-BE49-F238E27FC236}">
              <a16:creationId xmlns:a16="http://schemas.microsoft.com/office/drawing/2014/main" id="{7A986FAB-AB05-4822-AF29-5CCBEB1946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215900"/>
          <a:ext cx="6781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 displayName="Table4" ref="C10:AE31" totalsRowShown="0" headerRowDxfId="122" dataDxfId="120" headerRowBorderDxfId="121" tableBorderDxfId="119" totalsRowBorderDxfId="118">
  <tableColumns count="29">
    <tableColumn id="1" xr3:uid="{00000000-0010-0000-0000-000001000000}" name="Age Group" dataDxfId="117" totalsRowDxfId="116"/>
    <tableColumn id="2" xr3:uid="{00000000-0010-0000-0000-000002000000}" name="ColuMunicipal or Market Ratemn2" dataDxfId="115" totalsRowDxfId="114"/>
    <tableColumn id="3" xr3:uid="{00000000-0010-0000-0000-000003000000}" name="ColuCentre-based or Home Child Caremn3" dataDxfId="113" totalsRowDxfId="112"/>
    <tableColumn id="4" xr3:uid="{00000000-0010-0000-0000-000004000000}" name="Part-day or Full-day" dataDxfId="111" totalsRowDxfId="110"/>
    <tableColumn id="5" xr3:uid="{00000000-0010-0000-0000-000005000000}" name="# of program days per week" dataDxfId="109" totalsRowDxfId="108"/>
    <tableColumn id="6" xr3:uid="{00000000-0010-0000-0000-000006000000}" name="# of months program is open for" dataDxfId="107" totalsRowDxfId="106"/>
    <tableColumn id="8" xr3:uid="{00000000-0010-0000-0000-000008000000}" name="Current Effective Daily Rate " dataDxfId="105" totalsRowDxfId="104"/>
    <tableColumn id="9" xr3:uid="{00000000-0010-0000-0000-000009000000}" name="# of Billable Days" dataDxfId="103" totalsRowDxfId="102" dataCellStyle="Comma">
      <calculatedColumnFormula>IF(ISERROR(VLOOKUP('Enrollment worksheet'!$G11,$A$208:$B$711,2,FALSE)*'Enrollment worksheet'!$H11/12),"",(VLOOKUP('Enrollment worksheet'!$G11,$A$208:$B$711,2,FALSE)*'Enrollment worksheet'!$H11/12))</calculatedColumnFormula>
    </tableColumn>
    <tableColumn id="10" xr3:uid="{00000000-0010-0000-0000-00000A000000}" name="Enter enrolment for:" dataDxfId="101" totalsRowDxfId="100" dataCellStyle="Comma">
      <calculatedColumnFormula>IF(D11="Market",$A$196,IF(D11="Municipal",$A$200,""))</calculatedColumnFormula>
    </tableColumn>
    <tableColumn id="11" xr3:uid="{00000000-0010-0000-0000-00000B000000}" name="Column11" dataDxfId="99" totalsRowDxfId="98" dataCellStyle="Comma">
      <calculatedColumnFormula>IF(D11="Market","",IF(D11="Municipal",I11-AC11,""))</calculatedColumnFormula>
    </tableColumn>
    <tableColumn id="12" xr3:uid="{00000000-0010-0000-0000-00000C000000}" name="January Actual Enrolment" dataDxfId="97" totalsRowDxfId="96" dataCellStyle="Comma"/>
    <tableColumn id="13" xr3:uid="{00000000-0010-0000-0000-00000D000000}" name="February_x000a_Actual Enrolment" dataDxfId="95" totalsRowDxfId="94" dataCellStyle="Comma"/>
    <tableColumn id="14" xr3:uid="{00000000-0010-0000-0000-00000E000000}" name="March _x000a_Actual Enrolment" dataDxfId="93" totalsRowDxfId="92" dataCellStyle="Comma"/>
    <tableColumn id="15" xr3:uid="{00000000-0010-0000-0000-00000F000000}" name="April_x000a_Actual Enrolment" dataDxfId="91" totalsRowDxfId="90" dataCellStyle="Comma"/>
    <tableColumn id="16" xr3:uid="{00000000-0010-0000-0000-000010000000}" name="May_x000a_Projected Average Enrolment" dataDxfId="89" totalsRowDxfId="88" dataCellStyle="Comma"/>
    <tableColumn id="17" xr3:uid="{00000000-0010-0000-0000-000011000000}" name="June_x000a_Projected Average Enrolment" dataDxfId="87" totalsRowDxfId="86" dataCellStyle="Comma"/>
    <tableColumn id="18" xr3:uid="{00000000-0010-0000-0000-000012000000}" name="July_x000a_Projected Average Enrolment" dataDxfId="85" totalsRowDxfId="84" dataCellStyle="Comma"/>
    <tableColumn id="19" xr3:uid="{00000000-0010-0000-0000-000013000000}" name="August_x000a_Projected Average Enrolment" dataDxfId="83" totalsRowDxfId="82" dataCellStyle="Comma"/>
    <tableColumn id="20" xr3:uid="{00000000-0010-0000-0000-000014000000}" name="September_x000a_Projected Average Enrolment" dataDxfId="81" totalsRowDxfId="80" dataCellStyle="Comma"/>
    <tableColumn id="21" xr3:uid="{00000000-0010-0000-0000-000015000000}" name="October_x000a_Projected Average Enrolment" dataDxfId="79" totalsRowDxfId="78" dataCellStyle="Comma"/>
    <tableColumn id="22" xr3:uid="{00000000-0010-0000-0000-000016000000}" name="November_x000a_Projected Average Enrolment" dataDxfId="77" totalsRowDxfId="76" dataCellStyle="Comma"/>
    <tableColumn id="23" xr3:uid="{00000000-0010-0000-0000-000017000000}" name="December_x000a_Projected Average Enrolment" dataDxfId="75" totalsRowDxfId="74" dataCellStyle="Comma"/>
    <tableColumn id="24" xr3:uid="{00000000-0010-0000-0000-000018000000}" name="Average Projection" dataDxfId="73" totalsRowDxfId="72" dataCellStyle="Comma">
      <calculatedColumnFormula>IF(ISERROR(AVERAGE(M11,N11,O11,P11,Q11,R11,S11,T11,U11,V11,W11,X11)),"", (AVERAGE(M11,N11,O11,P11,Q11,R11,S11,T11,U11,V11,W11,X11)))</calculatedColumnFormula>
    </tableColumn>
    <tableColumn id="25" xr3:uid="{00000000-0010-0000-0000-000019000000}" name="Total Projected Revenue" dataDxfId="71" totalsRowDxfId="70"/>
    <tableColumn id="26" xr3:uid="{00000000-0010-0000-0000-00001A000000}" name="For Rate Look Up (Do not delete)" dataDxfId="69" totalsRowDxfId="68" dataCellStyle="Comma">
      <calculatedColumnFormula>C11&amp;F11&amp;E11</calculatedColumnFormula>
    </tableColumn>
    <tableColumn id="27" xr3:uid="{00000000-0010-0000-0000-00001B000000}" name="GOF Part 1: Rate Reduction Per Child Per Day" dataDxfId="67" totalsRowDxfId="66"/>
    <tableColumn id="28" xr3:uid="{00000000-0010-0000-0000-00001C000000}" name="GOF Part 2: Rate Reduction Per Child Per Day" dataDxfId="65" totalsRowDxfId="64">
      <calculatedColumnFormula>IF(ISERROR(VLOOKUP('Enrollment worksheet'!$F11,Legend2!$A$46:$B$56,2,FALSE)),"",(VLOOKUP('Enrollment worksheet'!$F11,Legend2!$A$46:$B$56,2,FALSE)))</calculatedColumnFormula>
    </tableColumn>
    <tableColumn id="29" xr3:uid="{00000000-0010-0000-0000-00001D000000}" name="Total Refund Per Child Per Day (Retroactive to January 1 to August 31)" dataDxfId="63" totalsRowDxfId="62"/>
    <tableColumn id="30" xr3:uid="{00000000-0010-0000-0000-00001E000000}" name="New Daily Rate as of September 1, 2018" dataDxfId="61" totalsRowDxfId="6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01000000}" name="Table437" displayName="Table437" ref="C22:R45" totalsRowShown="0" headerRowDxfId="36" dataDxfId="34" headerRowBorderDxfId="35" tableBorderDxfId="33" totalsRowBorderDxfId="32">
  <tableColumns count="16">
    <tableColumn id="1" xr3:uid="{00000000-0010-0000-0100-000001000000}" name="Age Group" dataDxfId="31" totalsRowDxfId="30"/>
    <tableColumn id="5" xr3:uid="{00000000-0010-0000-0100-000005000000}" name="# of program days per week" dataDxfId="29" totalsRowDxfId="28"/>
    <tableColumn id="31" xr3:uid="{00000000-0010-0000-0100-00001F000000}" name="Column2" dataDxfId="27" totalsRowDxfId="26"/>
    <tableColumn id="8" xr3:uid="{00000000-0010-0000-0100-000008000000}" name="Current Effective Daily Rate " dataDxfId="25" totalsRowDxfId="24"/>
    <tableColumn id="43" xr3:uid="{00000000-0010-0000-0100-00002B000000}" name="Column3" dataDxfId="23" totalsRowDxfId="22">
      <calculatedColumnFormula>IF(E23-F23=0,"",F23-E23)</calculatedColumnFormula>
    </tableColumn>
    <tableColumn id="33" xr3:uid="{00000000-0010-0000-0100-000021000000}" name="Column4" dataDxfId="21" totalsRowDxfId="20">
      <calculatedColumnFormula>IF(ISERROR(+F23/E23-1),"",(+F23/E23-1))</calculatedColumnFormula>
    </tableColumn>
    <tableColumn id="39" xr3:uid="{00000000-0010-0000-0100-000027000000}" name="Column45" dataDxfId="19" totalsRowDxfId="18"/>
    <tableColumn id="37" xr3:uid="{00000000-0010-0000-0100-000025000000}" name="# of Billable Days" dataDxfId="17" totalsRowDxfId="16" dataCellStyle="Comma"/>
    <tableColumn id="38" xr3:uid="{00000000-0010-0000-0100-000026000000}" name="Column44" dataDxfId="15" totalsRowDxfId="14"/>
    <tableColumn id="40" xr3:uid="{00000000-0010-0000-0100-000028000000}" name="Column442" dataDxfId="13" totalsRowDxfId="12">
      <calculatedColumnFormula>+IF(ISERROR(K23*J23*G23),"",(K23*J23*G23))</calculatedColumnFormula>
    </tableColumn>
    <tableColumn id="34" xr3:uid="{00000000-0010-0000-0100-000022000000}" name="Column5" dataDxfId="11" totalsRowDxfId="10">
      <calculatedColumnFormula>+IF(ISERROR(L23/$L$46*$E$12),"",L23/$L$46*$E$12)</calculatedColumnFormula>
    </tableColumn>
    <tableColumn id="36" xr3:uid="{00000000-0010-0000-0100-000024000000}" name="Column6" dataDxfId="9" totalsRowDxfId="8">
      <calculatedColumnFormula>+IF(ISERROR(L23-M23),"",(L23-M23))</calculatedColumnFormula>
    </tableColumn>
    <tableColumn id="9" xr3:uid="{00000000-0010-0000-0100-000009000000}" name="Column1" dataDxfId="7" totalsRowDxfId="6" dataCellStyle="Comma">
      <calculatedColumnFormula>+IF(ISERROR(N23/(K23*J23)),"",N23/(K23*J23))</calculatedColumnFormula>
    </tableColumn>
    <tableColumn id="44" xr3:uid="{00000000-0010-0000-0100-00002C000000}" name="Column14" dataDxfId="5" totalsRowDxfId="4"/>
    <tableColumn id="41" xr3:uid="{00000000-0010-0000-0100-000029000000}" name="Column12" dataDxfId="3" totalsRowDxfId="2" dataCellStyle="Percent"/>
    <tableColumn id="42" xr3:uid="{00000000-0010-0000-0100-00002A000000}" name="Column13" dataDxfId="1" totalsRowDxfId="0" dataCellStyle="Perce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66"/>
  <sheetViews>
    <sheetView zoomScaleNormal="100" workbookViewId="0">
      <selection activeCell="H27" sqref="H27"/>
    </sheetView>
  </sheetViews>
  <sheetFormatPr defaultColWidth="9.08984375" defaultRowHeight="14.5" x14ac:dyDescent="0.35"/>
  <cols>
    <col min="1" max="1" width="22.90625" style="12" bestFit="1" customWidth="1"/>
    <col min="2" max="16384" width="9.08984375" style="12"/>
  </cols>
  <sheetData>
    <row r="1" spans="1:13" ht="22.5" x14ac:dyDescent="0.45">
      <c r="A1" s="13" t="s">
        <v>80</v>
      </c>
      <c r="B1" s="23"/>
      <c r="C1" s="24"/>
    </row>
    <row r="2" spans="1:13" x14ac:dyDescent="0.35">
      <c r="A2" s="23"/>
      <c r="B2" s="23"/>
      <c r="C2" s="24"/>
    </row>
    <row r="3" spans="1:13" x14ac:dyDescent="0.35">
      <c r="A3" s="25" t="s">
        <v>81</v>
      </c>
      <c r="B3" s="23"/>
      <c r="C3" s="24"/>
    </row>
    <row r="4" spans="1:13" x14ac:dyDescent="0.35">
      <c r="A4" s="25"/>
      <c r="B4" s="23"/>
      <c r="C4" s="23"/>
      <c r="D4" s="26"/>
      <c r="E4" s="26"/>
      <c r="F4" s="26"/>
      <c r="G4" s="26"/>
      <c r="H4" s="26"/>
      <c r="I4" s="26"/>
      <c r="J4" s="26"/>
      <c r="K4" s="26"/>
      <c r="L4" s="26"/>
      <c r="M4" s="26"/>
    </row>
    <row r="5" spans="1:13" x14ac:dyDescent="0.35">
      <c r="A5" s="23" t="s">
        <v>82</v>
      </c>
      <c r="B5" s="23"/>
      <c r="C5" s="23"/>
      <c r="D5" s="26"/>
      <c r="E5" s="26"/>
      <c r="F5" s="26"/>
      <c r="G5" s="26"/>
      <c r="H5" s="26"/>
      <c r="I5" s="26"/>
      <c r="J5" s="26"/>
      <c r="K5" s="26"/>
      <c r="L5" s="26"/>
      <c r="M5" s="26"/>
    </row>
    <row r="6" spans="1:13" x14ac:dyDescent="0.35">
      <c r="A6" s="26" t="s">
        <v>83</v>
      </c>
      <c r="B6" s="26"/>
      <c r="C6" s="26"/>
      <c r="D6" s="26"/>
      <c r="E6" s="26"/>
      <c r="F6" s="26"/>
      <c r="G6" s="26"/>
      <c r="H6" s="26"/>
      <c r="I6" s="26"/>
      <c r="J6" s="26"/>
      <c r="K6" s="26"/>
      <c r="L6" s="26"/>
      <c r="M6" s="26"/>
    </row>
    <row r="7" spans="1:13" x14ac:dyDescent="0.35">
      <c r="A7" s="26"/>
      <c r="B7" s="26"/>
      <c r="C7" s="26"/>
      <c r="D7" s="26"/>
      <c r="E7" s="26"/>
      <c r="F7" s="26"/>
      <c r="G7" s="26"/>
      <c r="H7" s="26"/>
      <c r="I7" s="26"/>
      <c r="J7" s="26"/>
      <c r="K7" s="26"/>
      <c r="L7" s="26"/>
      <c r="M7" s="26"/>
    </row>
    <row r="8" spans="1:13" x14ac:dyDescent="0.35">
      <c r="A8" s="25" t="s">
        <v>84</v>
      </c>
      <c r="B8" s="23"/>
      <c r="C8" s="24"/>
    </row>
    <row r="9" spans="1:13" x14ac:dyDescent="0.35">
      <c r="A9" s="25"/>
      <c r="B9" s="23"/>
      <c r="C9" s="24"/>
    </row>
    <row r="10" spans="1:13" x14ac:dyDescent="0.35">
      <c r="A10" s="27" t="s">
        <v>85</v>
      </c>
      <c r="B10" s="23"/>
      <c r="C10" s="24"/>
    </row>
    <row r="11" spans="1:13" x14ac:dyDescent="0.35">
      <c r="A11" s="27" t="s">
        <v>123</v>
      </c>
      <c r="B11" s="23"/>
      <c r="C11" s="24"/>
    </row>
    <row r="12" spans="1:13" x14ac:dyDescent="0.35">
      <c r="A12" s="27" t="s">
        <v>86</v>
      </c>
      <c r="B12" s="23"/>
      <c r="C12" s="24"/>
    </row>
    <row r="13" spans="1:13" x14ac:dyDescent="0.35">
      <c r="A13" s="28" t="s">
        <v>87</v>
      </c>
      <c r="B13" s="23"/>
      <c r="C13" s="24"/>
    </row>
    <row r="14" spans="1:13" x14ac:dyDescent="0.35">
      <c r="A14" s="28" t="s">
        <v>318</v>
      </c>
      <c r="B14" s="23"/>
      <c r="C14" s="24"/>
    </row>
    <row r="15" spans="1:13" ht="15" thickBot="1" x14ac:dyDescent="0.4">
      <c r="A15" s="29"/>
      <c r="B15" s="23"/>
      <c r="C15" s="24"/>
    </row>
    <row r="16" spans="1:13" ht="15" thickBot="1" x14ac:dyDescent="0.4">
      <c r="A16" s="40" t="s">
        <v>125</v>
      </c>
      <c r="B16" s="23"/>
      <c r="C16" s="24"/>
    </row>
    <row r="17" spans="1:4" x14ac:dyDescent="0.35">
      <c r="A17" s="29"/>
      <c r="B17" s="23"/>
      <c r="C17" s="24"/>
    </row>
    <row r="18" spans="1:4" x14ac:dyDescent="0.35">
      <c r="A18" s="29" t="s">
        <v>90</v>
      </c>
      <c r="B18" s="23"/>
      <c r="C18" s="24"/>
    </row>
    <row r="19" spans="1:4" ht="15" thickBot="1" x14ac:dyDescent="0.4">
      <c r="A19" s="29"/>
      <c r="B19" s="23"/>
      <c r="C19" s="24"/>
    </row>
    <row r="20" spans="1:4" ht="15" thickBot="1" x14ac:dyDescent="0.4">
      <c r="A20" s="40" t="s">
        <v>124</v>
      </c>
      <c r="B20" s="23"/>
      <c r="C20" s="24"/>
    </row>
    <row r="21" spans="1:4" x14ac:dyDescent="0.35">
      <c r="A21" s="29"/>
      <c r="B21" s="23"/>
      <c r="C21" s="24"/>
    </row>
    <row r="22" spans="1:4" x14ac:dyDescent="0.35">
      <c r="A22" s="467" t="s">
        <v>128</v>
      </c>
      <c r="B22" s="468"/>
      <c r="C22" s="468"/>
      <c r="D22" s="469"/>
    </row>
    <row r="23" spans="1:4" x14ac:dyDescent="0.35">
      <c r="B23" s="23"/>
      <c r="C23" s="24"/>
    </row>
    <row r="24" spans="1:4" x14ac:dyDescent="0.35">
      <c r="A24" s="39" t="s">
        <v>88</v>
      </c>
      <c r="B24" s="23"/>
      <c r="C24" s="24"/>
    </row>
    <row r="25" spans="1:4" x14ac:dyDescent="0.35">
      <c r="A25" s="31" t="s">
        <v>222</v>
      </c>
      <c r="B25" s="23"/>
      <c r="C25" s="24"/>
    </row>
    <row r="26" spans="1:4" x14ac:dyDescent="0.35">
      <c r="A26" s="31" t="s">
        <v>89</v>
      </c>
      <c r="B26" s="23"/>
      <c r="C26" s="24"/>
    </row>
    <row r="27" spans="1:4" x14ac:dyDescent="0.35">
      <c r="A27" s="30"/>
      <c r="B27" s="23"/>
      <c r="C27" s="24"/>
    </row>
    <row r="28" spans="1:4" x14ac:dyDescent="0.35">
      <c r="A28" s="39" t="s">
        <v>112</v>
      </c>
      <c r="B28" s="23"/>
      <c r="C28" s="24"/>
    </row>
    <row r="29" spans="1:4" x14ac:dyDescent="0.35">
      <c r="A29" s="30"/>
      <c r="B29" s="23"/>
      <c r="C29" s="24"/>
    </row>
    <row r="30" spans="1:4" x14ac:dyDescent="0.35">
      <c r="A30" s="30" t="s">
        <v>218</v>
      </c>
      <c r="B30" s="23"/>
      <c r="C30" s="24"/>
    </row>
    <row r="31" spans="1:4" x14ac:dyDescent="0.35">
      <c r="A31" s="31" t="s">
        <v>221</v>
      </c>
      <c r="B31" s="23"/>
      <c r="C31" s="24"/>
    </row>
    <row r="32" spans="1:4" x14ac:dyDescent="0.35">
      <c r="A32" s="31" t="s">
        <v>89</v>
      </c>
      <c r="B32" s="23"/>
      <c r="C32" s="24"/>
    </row>
    <row r="33" spans="1:8" x14ac:dyDescent="0.35">
      <c r="A33" s="173" t="s">
        <v>119</v>
      </c>
      <c r="B33" s="174"/>
      <c r="C33" s="175"/>
      <c r="D33" s="48"/>
      <c r="E33" s="48"/>
      <c r="F33" s="48"/>
      <c r="G33" s="48"/>
      <c r="H33" s="48"/>
    </row>
    <row r="34" spans="1:8" x14ac:dyDescent="0.35">
      <c r="A34" s="173" t="s">
        <v>120</v>
      </c>
      <c r="B34" s="23"/>
      <c r="C34" s="24"/>
    </row>
    <row r="35" spans="1:8" x14ac:dyDescent="0.35">
      <c r="A35" s="173"/>
      <c r="B35" s="23"/>
      <c r="C35" s="24"/>
    </row>
    <row r="36" spans="1:8" x14ac:dyDescent="0.35">
      <c r="A36" s="30" t="s">
        <v>219</v>
      </c>
      <c r="B36" s="23"/>
      <c r="C36" s="24"/>
    </row>
    <row r="37" spans="1:8" x14ac:dyDescent="0.35">
      <c r="A37" s="31" t="s">
        <v>223</v>
      </c>
      <c r="B37" s="23"/>
      <c r="C37" s="24"/>
    </row>
    <row r="38" spans="1:8" x14ac:dyDescent="0.35">
      <c r="A38" s="31" t="s">
        <v>89</v>
      </c>
      <c r="B38" s="23"/>
      <c r="C38" s="24"/>
    </row>
    <row r="39" spans="1:8" x14ac:dyDescent="0.35">
      <c r="B39" s="23"/>
      <c r="C39" s="24"/>
    </row>
    <row r="40" spans="1:8" x14ac:dyDescent="0.35">
      <c r="A40" s="30" t="s">
        <v>220</v>
      </c>
      <c r="B40" s="23"/>
      <c r="C40" s="24"/>
    </row>
    <row r="41" spans="1:8" x14ac:dyDescent="0.35">
      <c r="A41" s="31" t="s">
        <v>223</v>
      </c>
      <c r="B41" s="23"/>
      <c r="C41" s="24"/>
    </row>
    <row r="42" spans="1:8" x14ac:dyDescent="0.35">
      <c r="A42" s="31" t="s">
        <v>89</v>
      </c>
      <c r="B42" s="23"/>
      <c r="C42" s="24"/>
    </row>
    <row r="43" spans="1:8" x14ac:dyDescent="0.35">
      <c r="A43" s="30"/>
      <c r="B43" s="23"/>
      <c r="C43" s="24"/>
    </row>
    <row r="44" spans="1:8" x14ac:dyDescent="0.35">
      <c r="A44" s="467" t="s">
        <v>91</v>
      </c>
      <c r="B44" s="468"/>
      <c r="C44" s="468"/>
      <c r="D44" s="469"/>
    </row>
    <row r="45" spans="1:8" x14ac:dyDescent="0.35">
      <c r="B45" s="23"/>
      <c r="C45" s="24"/>
    </row>
    <row r="46" spans="1:8" x14ac:dyDescent="0.35">
      <c r="A46" s="30" t="s">
        <v>88</v>
      </c>
      <c r="B46" s="23"/>
      <c r="C46" s="24"/>
    </row>
    <row r="47" spans="1:8" x14ac:dyDescent="0.35">
      <c r="A47" s="31" t="s">
        <v>224</v>
      </c>
      <c r="B47" s="23"/>
      <c r="C47" s="24"/>
    </row>
    <row r="48" spans="1:8" x14ac:dyDescent="0.35">
      <c r="A48" s="31" t="s">
        <v>89</v>
      </c>
      <c r="B48" s="23"/>
      <c r="C48" s="24"/>
    </row>
    <row r="49" spans="1:4" x14ac:dyDescent="0.35">
      <c r="A49" s="30"/>
      <c r="B49" s="23"/>
      <c r="C49" s="24"/>
    </row>
    <row r="50" spans="1:4" x14ac:dyDescent="0.35">
      <c r="A50" s="30" t="s">
        <v>127</v>
      </c>
    </row>
    <row r="51" spans="1:4" x14ac:dyDescent="0.35">
      <c r="A51" s="31" t="s">
        <v>225</v>
      </c>
    </row>
    <row r="52" spans="1:4" x14ac:dyDescent="0.35">
      <c r="A52" s="31" t="s">
        <v>89</v>
      </c>
    </row>
    <row r="54" spans="1:4" x14ac:dyDescent="0.35">
      <c r="A54" s="30" t="s">
        <v>220</v>
      </c>
    </row>
    <row r="55" spans="1:4" x14ac:dyDescent="0.35">
      <c r="A55" s="31" t="s">
        <v>226</v>
      </c>
    </row>
    <row r="56" spans="1:4" x14ac:dyDescent="0.35">
      <c r="A56" s="31" t="s">
        <v>89</v>
      </c>
    </row>
    <row r="58" spans="1:4" x14ac:dyDescent="0.35">
      <c r="A58" s="467" t="s">
        <v>113</v>
      </c>
      <c r="B58" s="468"/>
      <c r="C58" s="468"/>
      <c r="D58" s="469"/>
    </row>
    <row r="60" spans="1:4" x14ac:dyDescent="0.35">
      <c r="A60" s="31" t="s">
        <v>126</v>
      </c>
    </row>
    <row r="61" spans="1:4" x14ac:dyDescent="0.35">
      <c r="A61" s="32" t="s">
        <v>114</v>
      </c>
    </row>
    <row r="62" spans="1:4" x14ac:dyDescent="0.35">
      <c r="A62" s="32" t="s">
        <v>115</v>
      </c>
    </row>
    <row r="64" spans="1:4" x14ac:dyDescent="0.35">
      <c r="A64" s="467" t="s">
        <v>214</v>
      </c>
      <c r="B64" s="468"/>
      <c r="C64" s="468"/>
      <c r="D64" s="469"/>
    </row>
    <row r="66" spans="1:1" x14ac:dyDescent="0.35">
      <c r="A66" s="32" t="s">
        <v>215</v>
      </c>
    </row>
  </sheetData>
  <mergeCells count="4">
    <mergeCell ref="A22:D22"/>
    <mergeCell ref="A44:D44"/>
    <mergeCell ref="A58:D58"/>
    <mergeCell ref="A64:D64"/>
  </mergeCells>
  <pageMargins left="0.7" right="0.7" top="0.75" bottom="0.75" header="0.3" footer="0.3"/>
  <pageSetup paperSize="3" scale="7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W160"/>
  <sheetViews>
    <sheetView topLeftCell="C59" workbookViewId="0">
      <selection activeCell="D13" sqref="D13"/>
    </sheetView>
  </sheetViews>
  <sheetFormatPr defaultRowHeight="14.5" outlineLevelRow="1" x14ac:dyDescent="0.35"/>
  <cols>
    <col min="1" max="1" width="40.6328125" customWidth="1"/>
    <col min="2" max="2" width="44.36328125" bestFit="1" customWidth="1"/>
    <col min="3" max="3" width="11.08984375" customWidth="1"/>
    <col min="4" max="4" width="13.08984375" bestFit="1" customWidth="1"/>
    <col min="5" max="5" width="13.36328125" bestFit="1" customWidth="1"/>
    <col min="6" max="6" width="15.54296875" customWidth="1"/>
    <col min="7" max="8" width="16.36328125" customWidth="1"/>
    <col min="9" max="9" width="15.08984375" customWidth="1"/>
    <col min="10" max="10" width="16.36328125" customWidth="1"/>
    <col min="11" max="12" width="15.453125" customWidth="1"/>
    <col min="13" max="13" width="16.36328125" customWidth="1"/>
    <col min="14" max="14" width="13.90625" customWidth="1"/>
    <col min="15" max="15" width="15" customWidth="1"/>
    <col min="16" max="16" width="14.36328125" customWidth="1"/>
    <col min="17" max="17" width="15.08984375" customWidth="1"/>
    <col min="18" max="18" width="15.54296875" customWidth="1"/>
    <col min="19" max="19" width="13.36328125" bestFit="1" customWidth="1"/>
    <col min="20" max="20" width="12.6328125" bestFit="1" customWidth="1"/>
    <col min="21" max="23" width="9.08984375" style="12" customWidth="1"/>
  </cols>
  <sheetData>
    <row r="1" spans="1:20" s="12" customFormat="1" x14ac:dyDescent="0.35">
      <c r="A1" s="48" t="e">
        <f>+#REF!</f>
        <v>#REF!</v>
      </c>
    </row>
    <row r="2" spans="1:20" s="12" customFormat="1" x14ac:dyDescent="0.35">
      <c r="A2" s="48" t="e">
        <f>+#REF!</f>
        <v>#REF!</v>
      </c>
    </row>
    <row r="3" spans="1:20" s="12" customFormat="1" x14ac:dyDescent="0.35">
      <c r="A3" s="48" t="e">
        <f>+#REF!</f>
        <v>#REF!</v>
      </c>
    </row>
    <row r="4" spans="1:20" s="12" customFormat="1" x14ac:dyDescent="0.35">
      <c r="A4" s="48" t="e">
        <f>+'A) # of Enrolments'!A4</f>
        <v>#REF!</v>
      </c>
    </row>
    <row r="5" spans="1:20" s="12" customFormat="1" ht="15" thickBot="1" x14ac:dyDescent="0.4"/>
    <row r="6" spans="1:20" s="12" customFormat="1" ht="15" thickBot="1" x14ac:dyDescent="0.4">
      <c r="A6" s="95" t="s">
        <v>177</v>
      </c>
    </row>
    <row r="7" spans="1:20" s="12" customFormat="1" x14ac:dyDescent="0.35"/>
    <row r="8" spans="1:20" s="12" customFormat="1" x14ac:dyDescent="0.35">
      <c r="A8" s="88" t="s">
        <v>184</v>
      </c>
      <c r="B8" s="88"/>
      <c r="C8" s="88"/>
      <c r="D8" s="88"/>
      <c r="E8" s="88"/>
      <c r="F8" s="88"/>
      <c r="G8" s="88"/>
      <c r="H8" s="88"/>
      <c r="I8" s="88"/>
      <c r="J8" s="88"/>
      <c r="K8" s="88"/>
      <c r="L8" s="88"/>
      <c r="M8" s="88"/>
      <c r="N8" s="88"/>
      <c r="O8" s="88"/>
      <c r="P8" s="88"/>
      <c r="Q8" s="88"/>
      <c r="R8" s="88"/>
      <c r="S8" s="88"/>
      <c r="T8" s="88"/>
    </row>
    <row r="9" spans="1:20" outlineLevel="1" x14ac:dyDescent="0.35">
      <c r="A9" s="131" t="s">
        <v>185</v>
      </c>
      <c r="B9" s="132"/>
      <c r="C9" s="132"/>
      <c r="D9" s="132"/>
      <c r="E9" s="132"/>
      <c r="F9" s="132"/>
      <c r="G9" s="132"/>
      <c r="H9" s="132"/>
      <c r="I9" s="132"/>
      <c r="J9" s="132"/>
      <c r="K9" s="132"/>
      <c r="L9" s="132"/>
      <c r="M9" s="132"/>
      <c r="N9" s="132"/>
      <c r="O9" s="132"/>
      <c r="P9" s="132"/>
      <c r="Q9" s="132"/>
      <c r="R9" s="132"/>
      <c r="S9" s="132"/>
      <c r="T9" s="133"/>
    </row>
    <row r="10" spans="1:20" ht="58" outlineLevel="1" x14ac:dyDescent="0.35">
      <c r="A10" s="54" t="s">
        <v>213</v>
      </c>
      <c r="B10" s="54" t="s">
        <v>178</v>
      </c>
      <c r="C10" s="55" t="s">
        <v>210</v>
      </c>
      <c r="D10" s="55" t="s">
        <v>209</v>
      </c>
      <c r="E10" s="55" t="s">
        <v>179</v>
      </c>
      <c r="F10" s="57" t="s">
        <v>385</v>
      </c>
      <c r="G10" s="57" t="s">
        <v>386</v>
      </c>
      <c r="H10" s="57" t="s">
        <v>387</v>
      </c>
      <c r="I10" s="57" t="s">
        <v>388</v>
      </c>
      <c r="J10" s="57" t="s">
        <v>389</v>
      </c>
      <c r="K10" s="57" t="s">
        <v>390</v>
      </c>
      <c r="L10" s="57" t="s">
        <v>391</v>
      </c>
      <c r="M10" s="57" t="s">
        <v>392</v>
      </c>
      <c r="N10" s="55" t="s">
        <v>393</v>
      </c>
      <c r="O10" s="58" t="s">
        <v>394</v>
      </c>
      <c r="P10" s="58" t="s">
        <v>395</v>
      </c>
      <c r="Q10" s="58" t="s">
        <v>396</v>
      </c>
      <c r="R10" s="58" t="s">
        <v>397</v>
      </c>
      <c r="S10" s="55" t="s">
        <v>398</v>
      </c>
      <c r="T10" s="55" t="s">
        <v>399</v>
      </c>
    </row>
    <row r="11" spans="1:20" ht="6" customHeight="1" outlineLevel="1" x14ac:dyDescent="0.35">
      <c r="A11" s="59"/>
      <c r="B11" s="59"/>
      <c r="C11" s="59"/>
      <c r="D11" s="59"/>
      <c r="E11" s="59"/>
      <c r="F11" s="59"/>
      <c r="G11" s="59"/>
      <c r="H11" s="59"/>
      <c r="I11" s="59"/>
      <c r="J11" s="59"/>
      <c r="K11" s="59"/>
      <c r="L11" s="59"/>
      <c r="M11" s="59"/>
      <c r="N11" s="81"/>
      <c r="O11" s="59"/>
      <c r="P11" s="59"/>
      <c r="Q11" s="59"/>
      <c r="R11" s="59"/>
      <c r="S11" s="59"/>
      <c r="T11" s="59"/>
    </row>
    <row r="12" spans="1:20" outlineLevel="1" x14ac:dyDescent="0.35">
      <c r="A12" s="89" t="str">
        <f>+IF('B) Market or Municipal Rates'!A11="","",'B) Market or Municipal Rates'!A11)</f>
        <v/>
      </c>
      <c r="B12" s="79" t="str">
        <f>IF(ISERROR(VLOOKUP(A12,Legend!$A$6:$B$8,2,FALSE)),"",(VLOOKUP(A12,Legend!$A$6:$B$8,2,FALSE)))</f>
        <v/>
      </c>
      <c r="C12" s="89" t="str">
        <f>+IF('A) # of Enrolments'!D11="","",'A) # of Enrolments'!D11)</f>
        <v/>
      </c>
      <c r="D12" s="89" t="str">
        <f>+IF('A) # of Enrolments'!C11="","",'A) # of Enrolments'!C11)</f>
        <v/>
      </c>
      <c r="E12" s="89" t="str">
        <f>+IF('A) # of Enrolments'!E11="","",'A) # of Enrolments'!E11)</f>
        <v/>
      </c>
      <c r="F12" s="176" t="e">
        <f>VLOOKUP($C12,Legend!$A$23:$B$24,2,FALSE)</f>
        <v>#N/A</v>
      </c>
      <c r="G12" s="176" t="e">
        <f>VLOOKUP($C12,Legend!$A$23:$B$24,2,FALSE)</f>
        <v>#N/A</v>
      </c>
      <c r="H12" s="176" t="e">
        <f>VLOOKUP($C12,Legend!$A$23:$B$24,2,FALSE)</f>
        <v>#N/A</v>
      </c>
      <c r="I12" s="176" t="e">
        <f>VLOOKUP($C12,Legend!$A$23:$B$24,2,FALSE)</f>
        <v>#N/A</v>
      </c>
      <c r="J12" s="176" t="e">
        <f>VLOOKUP($C12,Legend!$A$23:$B$24,2,FALSE)</f>
        <v>#N/A</v>
      </c>
      <c r="K12" s="176" t="e">
        <f>VLOOKUP($C12,Legend!$A$23:$B$24,2,FALSE)</f>
        <v>#N/A</v>
      </c>
      <c r="L12" s="176" t="e">
        <f>VLOOKUP($C12,Legend!$A$23:$B$24,2,FALSE)</f>
        <v>#N/A</v>
      </c>
      <c r="M12" s="176" t="e">
        <f>VLOOKUP($C12,Legend!$A$23:$B$24,2,FALSE)</f>
        <v>#N/A</v>
      </c>
      <c r="N12" s="91" t="str">
        <f>IF(ISERROR(AVERAGE(F12:M12)),"",(AVERAGE(F12:M12)))</f>
        <v/>
      </c>
      <c r="O12" s="176" t="e">
        <f>VLOOKUP($C12,Legend!$A$23:$B$24,2,FALSE)</f>
        <v>#N/A</v>
      </c>
      <c r="P12" s="176" t="e">
        <f>VLOOKUP($C12,Legend!$A$23:$B$24,2,FALSE)</f>
        <v>#N/A</v>
      </c>
      <c r="Q12" s="176" t="e">
        <f>VLOOKUP($C12,Legend!$A$23:$B$24,2,FALSE)</f>
        <v>#N/A</v>
      </c>
      <c r="R12" s="176" t="e">
        <f>VLOOKUP($C12,Legend!$A$23:$B$24,2,FALSE)</f>
        <v>#N/A</v>
      </c>
      <c r="S12" s="91" t="str">
        <f>IF(ISERROR(AVERAGE(O12:R12)),"",(AVERAGE(O12:R12)))</f>
        <v/>
      </c>
      <c r="T12" s="91" t="str">
        <f>IF(ISERROR(AVERAGE(R12,Q12,P12,O12,M12,L12,K12,J12,I12,H12,G12,F12)),"",(AVERAGE(R12,Q12,P12,O12,M12,L12,K12,J12,I12,H12,G12,F12)))</f>
        <v/>
      </c>
    </row>
    <row r="13" spans="1:20" outlineLevel="1" x14ac:dyDescent="0.35">
      <c r="A13" s="89" t="str">
        <f>+IF('B) Market or Municipal Rates'!A12="","",'B) Market or Municipal Rates'!A12)</f>
        <v/>
      </c>
      <c r="B13" s="79" t="str">
        <f>IF(ISERROR(VLOOKUP(A13,Legend!$A$6:$B$8,2,FALSE)),"",(VLOOKUP(A13,Legend!$A$6:$B$8,2,FALSE)))</f>
        <v/>
      </c>
      <c r="C13" s="89" t="str">
        <f>+IF('A) # of Enrolments'!D12="","",'A) # of Enrolments'!D12)</f>
        <v/>
      </c>
      <c r="D13" s="89" t="str">
        <f>+IF('A) # of Enrolments'!C12="","",'A) # of Enrolments'!C12)</f>
        <v/>
      </c>
      <c r="E13" s="89" t="str">
        <f>+IF('A) # of Enrolments'!E12="","",'A) # of Enrolments'!E12)</f>
        <v/>
      </c>
      <c r="F13" s="176" t="e">
        <f>VLOOKUP($C13,Legend!$A$23:$B$24,2,FALSE)</f>
        <v>#N/A</v>
      </c>
      <c r="G13" s="176" t="e">
        <f>VLOOKUP($C13,Legend!$A$23:$B$24,2,FALSE)</f>
        <v>#N/A</v>
      </c>
      <c r="H13" s="176" t="e">
        <f>VLOOKUP($C13,Legend!$A$23:$B$24,2,FALSE)</f>
        <v>#N/A</v>
      </c>
      <c r="I13" s="176" t="e">
        <f>VLOOKUP($C13,Legend!$A$23:$B$24,2,FALSE)</f>
        <v>#N/A</v>
      </c>
      <c r="J13" s="176" t="e">
        <f>VLOOKUP($C13,Legend!$A$23:$B$24,2,FALSE)</f>
        <v>#N/A</v>
      </c>
      <c r="K13" s="176" t="e">
        <f>VLOOKUP($C13,Legend!$A$23:$B$24,2,FALSE)</f>
        <v>#N/A</v>
      </c>
      <c r="L13" s="176" t="e">
        <f>VLOOKUP($C13,Legend!$A$23:$B$24,2,FALSE)</f>
        <v>#N/A</v>
      </c>
      <c r="M13" s="176" t="e">
        <f>VLOOKUP($C13,Legend!$A$23:$B$24,2,FALSE)</f>
        <v>#N/A</v>
      </c>
      <c r="N13" s="91" t="str">
        <f t="shared" ref="N13:N31" si="0">IF(ISERROR(AVERAGE(F13:M13)),"",(AVERAGE(F13:M13)))</f>
        <v/>
      </c>
      <c r="O13" s="176" t="e">
        <f>VLOOKUP($C13,Legend!$A$23:$B$24,2,FALSE)</f>
        <v>#N/A</v>
      </c>
      <c r="P13" s="176" t="e">
        <f>VLOOKUP($C13,Legend!$A$23:$B$24,2,FALSE)</f>
        <v>#N/A</v>
      </c>
      <c r="Q13" s="176" t="e">
        <f>VLOOKUP($C13,Legend!$A$23:$B$24,2,FALSE)</f>
        <v>#N/A</v>
      </c>
      <c r="R13" s="176" t="e">
        <f>VLOOKUP($C13,Legend!$A$23:$B$24,2,FALSE)</f>
        <v>#N/A</v>
      </c>
      <c r="S13" s="91" t="str">
        <f t="shared" ref="S13:S31" si="1">IF(ISERROR(AVERAGE(O13:R13)),"",(AVERAGE(O13:R13)))</f>
        <v/>
      </c>
      <c r="T13" s="91" t="str">
        <f t="shared" ref="T13:T31" si="2">IF(ISERROR(AVERAGE(R13,Q13,P13,O13,M13,L13,K13,J13,I13,H13,G13,F13)),"",(AVERAGE(R13,Q13,P13,O13,M13,L13,K13,J13,I13,H13,G13,F13)))</f>
        <v/>
      </c>
    </row>
    <row r="14" spans="1:20" outlineLevel="1" x14ac:dyDescent="0.35">
      <c r="A14" s="89" t="str">
        <f>+IF('B) Market or Municipal Rates'!A13="","",'B) Market or Municipal Rates'!A13)</f>
        <v/>
      </c>
      <c r="B14" s="79" t="str">
        <f>IF(ISERROR(VLOOKUP(A14,Legend!$A$6:$B$8,2,FALSE)),"",(VLOOKUP(A14,Legend!$A$6:$B$8,2,FALSE)))</f>
        <v/>
      </c>
      <c r="C14" s="89" t="str">
        <f>+IF('A) # of Enrolments'!D13="","",'A) # of Enrolments'!D13)</f>
        <v/>
      </c>
      <c r="D14" s="89" t="str">
        <f>+IF('A) # of Enrolments'!C13="","",'A) # of Enrolments'!C13)</f>
        <v/>
      </c>
      <c r="E14" s="89" t="str">
        <f>+IF('A) # of Enrolments'!E13="","",'A) # of Enrolments'!E13)</f>
        <v/>
      </c>
      <c r="F14" s="176" t="e">
        <f>VLOOKUP($C14,Legend!$A$23:$B$24,2,FALSE)</f>
        <v>#N/A</v>
      </c>
      <c r="G14" s="176" t="e">
        <f>VLOOKUP($C14,Legend!$A$23:$B$24,2,FALSE)</f>
        <v>#N/A</v>
      </c>
      <c r="H14" s="176" t="e">
        <f>VLOOKUP($C14,Legend!$A$23:$B$24,2,FALSE)</f>
        <v>#N/A</v>
      </c>
      <c r="I14" s="176" t="e">
        <f>VLOOKUP($C14,Legend!$A$23:$B$24,2,FALSE)</f>
        <v>#N/A</v>
      </c>
      <c r="J14" s="176" t="e">
        <f>VLOOKUP($C14,Legend!$A$23:$B$24,2,FALSE)</f>
        <v>#N/A</v>
      </c>
      <c r="K14" s="176" t="e">
        <f>VLOOKUP($C14,Legend!$A$23:$B$24,2,FALSE)</f>
        <v>#N/A</v>
      </c>
      <c r="L14" s="176" t="e">
        <f>VLOOKUP($C14,Legend!$A$23:$B$24,2,FALSE)</f>
        <v>#N/A</v>
      </c>
      <c r="M14" s="176" t="e">
        <f>VLOOKUP($C14,Legend!$A$23:$B$24,2,FALSE)</f>
        <v>#N/A</v>
      </c>
      <c r="N14" s="91" t="str">
        <f t="shared" si="0"/>
        <v/>
      </c>
      <c r="O14" s="176" t="e">
        <f>VLOOKUP($C14,Legend!$A$23:$B$24,2,FALSE)</f>
        <v>#N/A</v>
      </c>
      <c r="P14" s="176" t="e">
        <f>VLOOKUP($C14,Legend!$A$23:$B$24,2,FALSE)</f>
        <v>#N/A</v>
      </c>
      <c r="Q14" s="176" t="e">
        <f>VLOOKUP($C14,Legend!$A$23:$B$24,2,FALSE)</f>
        <v>#N/A</v>
      </c>
      <c r="R14" s="176" t="e">
        <f>VLOOKUP($C14,Legend!$A$23:$B$24,2,FALSE)</f>
        <v>#N/A</v>
      </c>
      <c r="S14" s="91" t="str">
        <f t="shared" si="1"/>
        <v/>
      </c>
      <c r="T14" s="91" t="str">
        <f t="shared" si="2"/>
        <v/>
      </c>
    </row>
    <row r="15" spans="1:20" outlineLevel="1" x14ac:dyDescent="0.35">
      <c r="A15" s="89" t="str">
        <f>+IF('B) Market or Municipal Rates'!A14="","",'B) Market or Municipal Rates'!A14)</f>
        <v/>
      </c>
      <c r="B15" s="79" t="str">
        <f>IF(ISERROR(VLOOKUP(A15,Legend!$A$6:$B$8,2,FALSE)),"",(VLOOKUP(A15,Legend!$A$6:$B$8,2,FALSE)))</f>
        <v/>
      </c>
      <c r="C15" s="89" t="str">
        <f>+IF('A) # of Enrolments'!D14="","",'A) # of Enrolments'!D14)</f>
        <v/>
      </c>
      <c r="D15" s="89" t="str">
        <f>+IF('A) # of Enrolments'!C14="","",'A) # of Enrolments'!C14)</f>
        <v/>
      </c>
      <c r="E15" s="89" t="str">
        <f>+IF('A) # of Enrolments'!E14="","",'A) # of Enrolments'!E14)</f>
        <v/>
      </c>
      <c r="F15" s="176" t="e">
        <f>VLOOKUP($C15,Legend!$A$23:$B$24,2,FALSE)</f>
        <v>#N/A</v>
      </c>
      <c r="G15" s="176" t="e">
        <f>VLOOKUP($C15,Legend!$A$23:$B$24,2,FALSE)</f>
        <v>#N/A</v>
      </c>
      <c r="H15" s="176" t="e">
        <f>VLOOKUP($C15,Legend!$A$23:$B$24,2,FALSE)</f>
        <v>#N/A</v>
      </c>
      <c r="I15" s="176" t="e">
        <f>VLOOKUP($C15,Legend!$A$23:$B$24,2,FALSE)</f>
        <v>#N/A</v>
      </c>
      <c r="J15" s="176" t="e">
        <f>VLOOKUP($C15,Legend!$A$23:$B$24,2,FALSE)</f>
        <v>#N/A</v>
      </c>
      <c r="K15" s="176" t="e">
        <f>VLOOKUP($C15,Legend!$A$23:$B$24,2,FALSE)</f>
        <v>#N/A</v>
      </c>
      <c r="L15" s="176" t="e">
        <f>VLOOKUP($C15,Legend!$A$23:$B$24,2,FALSE)</f>
        <v>#N/A</v>
      </c>
      <c r="M15" s="176" t="e">
        <f>VLOOKUP($C15,Legend!$A$23:$B$24,2,FALSE)</f>
        <v>#N/A</v>
      </c>
      <c r="N15" s="91" t="str">
        <f t="shared" si="0"/>
        <v/>
      </c>
      <c r="O15" s="176" t="e">
        <f>VLOOKUP($C15,Legend!$A$23:$B$24,2,FALSE)</f>
        <v>#N/A</v>
      </c>
      <c r="P15" s="176" t="e">
        <f>VLOOKUP($C15,Legend!$A$23:$B$24,2,FALSE)</f>
        <v>#N/A</v>
      </c>
      <c r="Q15" s="176" t="e">
        <f>VLOOKUP($C15,Legend!$A$23:$B$24,2,FALSE)</f>
        <v>#N/A</v>
      </c>
      <c r="R15" s="176" t="e">
        <f>VLOOKUP($C15,Legend!$A$23:$B$24,2,FALSE)</f>
        <v>#N/A</v>
      </c>
      <c r="S15" s="91" t="str">
        <f t="shared" si="1"/>
        <v/>
      </c>
      <c r="T15" s="91" t="str">
        <f t="shared" si="2"/>
        <v/>
      </c>
    </row>
    <row r="16" spans="1:20" outlineLevel="1" x14ac:dyDescent="0.35">
      <c r="A16" s="89" t="str">
        <f>+IF('B) Market or Municipal Rates'!A15="","",'B) Market or Municipal Rates'!A15)</f>
        <v/>
      </c>
      <c r="B16" s="79" t="str">
        <f>IF(ISERROR(VLOOKUP(A16,Legend!$A$6:$B$8,2,FALSE)),"",(VLOOKUP(A16,Legend!$A$6:$B$8,2,FALSE)))</f>
        <v/>
      </c>
      <c r="C16" s="89" t="str">
        <f>+IF('A) # of Enrolments'!D15="","",'A) # of Enrolments'!D15)</f>
        <v/>
      </c>
      <c r="D16" s="89" t="str">
        <f>+IF('A) # of Enrolments'!C15="","",'A) # of Enrolments'!C15)</f>
        <v/>
      </c>
      <c r="E16" s="89" t="str">
        <f>+IF('A) # of Enrolments'!E15="","",'A) # of Enrolments'!E15)</f>
        <v/>
      </c>
      <c r="F16" s="176" t="e">
        <f>VLOOKUP($C16,Legend!$A$23:$B$24,2,FALSE)</f>
        <v>#N/A</v>
      </c>
      <c r="G16" s="176" t="e">
        <f>VLOOKUP($C16,Legend!$A$23:$B$24,2,FALSE)</f>
        <v>#N/A</v>
      </c>
      <c r="H16" s="176" t="e">
        <f>VLOOKUP($C16,Legend!$A$23:$B$24,2,FALSE)</f>
        <v>#N/A</v>
      </c>
      <c r="I16" s="176" t="e">
        <f>VLOOKUP($C16,Legend!$A$23:$B$24,2,FALSE)</f>
        <v>#N/A</v>
      </c>
      <c r="J16" s="176" t="e">
        <f>VLOOKUP($C16,Legend!$A$23:$B$24,2,FALSE)</f>
        <v>#N/A</v>
      </c>
      <c r="K16" s="176" t="e">
        <f>VLOOKUP($C16,Legend!$A$23:$B$24,2,FALSE)</f>
        <v>#N/A</v>
      </c>
      <c r="L16" s="176" t="e">
        <f>VLOOKUP($C16,Legend!$A$23:$B$24,2,FALSE)</f>
        <v>#N/A</v>
      </c>
      <c r="M16" s="176" t="e">
        <f>VLOOKUP($C16,Legend!$A$23:$B$24,2,FALSE)</f>
        <v>#N/A</v>
      </c>
      <c r="N16" s="91" t="str">
        <f t="shared" si="0"/>
        <v/>
      </c>
      <c r="O16" s="176" t="e">
        <f>VLOOKUP($C16,Legend!$A$23:$B$24,2,FALSE)</f>
        <v>#N/A</v>
      </c>
      <c r="P16" s="176" t="e">
        <f>VLOOKUP($C16,Legend!$A$23:$B$24,2,FALSE)</f>
        <v>#N/A</v>
      </c>
      <c r="Q16" s="176" t="e">
        <f>VLOOKUP($C16,Legend!$A$23:$B$24,2,FALSE)</f>
        <v>#N/A</v>
      </c>
      <c r="R16" s="176" t="e">
        <f>VLOOKUP($C16,Legend!$A$23:$B$24,2,FALSE)</f>
        <v>#N/A</v>
      </c>
      <c r="S16" s="91" t="str">
        <f t="shared" si="1"/>
        <v/>
      </c>
      <c r="T16" s="91" t="str">
        <f t="shared" si="2"/>
        <v/>
      </c>
    </row>
    <row r="17" spans="1:20" outlineLevel="1" x14ac:dyDescent="0.35">
      <c r="A17" s="89" t="str">
        <f>+IF('B) Market or Municipal Rates'!A16="","",'B) Market or Municipal Rates'!A16)</f>
        <v/>
      </c>
      <c r="B17" s="79" t="str">
        <f>IF(ISERROR(VLOOKUP(A17,Legend!$A$6:$B$8,2,FALSE)),"",(VLOOKUP(A17,Legend!$A$6:$B$8,2,FALSE)))</f>
        <v/>
      </c>
      <c r="C17" s="89" t="str">
        <f>+IF('A) # of Enrolments'!D16="","",'A) # of Enrolments'!D16)</f>
        <v/>
      </c>
      <c r="D17" s="89" t="str">
        <f>+IF('A) # of Enrolments'!C16="","",'A) # of Enrolments'!C16)</f>
        <v/>
      </c>
      <c r="E17" s="89" t="str">
        <f>+IF('A) # of Enrolments'!E16="","",'A) # of Enrolments'!E16)</f>
        <v/>
      </c>
      <c r="F17" s="176" t="e">
        <f>VLOOKUP($C17,Legend!$A$23:$B$24,2,FALSE)</f>
        <v>#N/A</v>
      </c>
      <c r="G17" s="176" t="e">
        <f>VLOOKUP($C17,Legend!$A$23:$B$24,2,FALSE)</f>
        <v>#N/A</v>
      </c>
      <c r="H17" s="176" t="e">
        <f>VLOOKUP($C17,Legend!$A$23:$B$24,2,FALSE)</f>
        <v>#N/A</v>
      </c>
      <c r="I17" s="176" t="e">
        <f>VLOOKUP($C17,Legend!$A$23:$B$24,2,FALSE)</f>
        <v>#N/A</v>
      </c>
      <c r="J17" s="176" t="e">
        <f>VLOOKUP($C17,Legend!$A$23:$B$24,2,FALSE)</f>
        <v>#N/A</v>
      </c>
      <c r="K17" s="176" t="e">
        <f>VLOOKUP($C17,Legend!$A$23:$B$24,2,FALSE)</f>
        <v>#N/A</v>
      </c>
      <c r="L17" s="176" t="e">
        <f>VLOOKUP($C17,Legend!$A$23:$B$24,2,FALSE)</f>
        <v>#N/A</v>
      </c>
      <c r="M17" s="176" t="e">
        <f>VLOOKUP($C17,Legend!$A$23:$B$24,2,FALSE)</f>
        <v>#N/A</v>
      </c>
      <c r="N17" s="91" t="str">
        <f t="shared" si="0"/>
        <v/>
      </c>
      <c r="O17" s="176" t="e">
        <f>VLOOKUP($C17,Legend!$A$23:$B$24,2,FALSE)</f>
        <v>#N/A</v>
      </c>
      <c r="P17" s="176" t="e">
        <f>VLOOKUP($C17,Legend!$A$23:$B$24,2,FALSE)</f>
        <v>#N/A</v>
      </c>
      <c r="Q17" s="176" t="e">
        <f>VLOOKUP($C17,Legend!$A$23:$B$24,2,FALSE)</f>
        <v>#N/A</v>
      </c>
      <c r="R17" s="176" t="e">
        <f>VLOOKUP($C17,Legend!$A$23:$B$24,2,FALSE)</f>
        <v>#N/A</v>
      </c>
      <c r="S17" s="91" t="str">
        <f t="shared" si="1"/>
        <v/>
      </c>
      <c r="T17" s="91" t="str">
        <f t="shared" si="2"/>
        <v/>
      </c>
    </row>
    <row r="18" spans="1:20" outlineLevel="1" x14ac:dyDescent="0.35">
      <c r="A18" s="89" t="str">
        <f>+IF('B) Market or Municipal Rates'!A17="","",'B) Market or Municipal Rates'!A17)</f>
        <v/>
      </c>
      <c r="B18" s="79" t="str">
        <f>IF(ISERROR(VLOOKUP(A18,Legend!$A$6:$B$8,2,FALSE)),"",(VLOOKUP(A18,Legend!$A$6:$B$8,2,FALSE)))</f>
        <v/>
      </c>
      <c r="C18" s="89" t="str">
        <f>+IF('A) # of Enrolments'!D17="","",'A) # of Enrolments'!D17)</f>
        <v/>
      </c>
      <c r="D18" s="89" t="str">
        <f>+IF('A) # of Enrolments'!C17="","",'A) # of Enrolments'!C17)</f>
        <v/>
      </c>
      <c r="E18" s="89" t="str">
        <f>+IF('A) # of Enrolments'!E17="","",'A) # of Enrolments'!E17)</f>
        <v/>
      </c>
      <c r="F18" s="176" t="e">
        <f>VLOOKUP($C18,Legend!$A$23:$B$24,2,FALSE)</f>
        <v>#N/A</v>
      </c>
      <c r="G18" s="176" t="e">
        <f>VLOOKUP($C18,Legend!$A$23:$B$24,2,FALSE)</f>
        <v>#N/A</v>
      </c>
      <c r="H18" s="176" t="e">
        <f>VLOOKUP($C18,Legend!$A$23:$B$24,2,FALSE)</f>
        <v>#N/A</v>
      </c>
      <c r="I18" s="176" t="e">
        <f>VLOOKUP($C18,Legend!$A$23:$B$24,2,FALSE)</f>
        <v>#N/A</v>
      </c>
      <c r="J18" s="176" t="e">
        <f>VLOOKUP($C18,Legend!$A$23:$B$24,2,FALSE)</f>
        <v>#N/A</v>
      </c>
      <c r="K18" s="176" t="e">
        <f>VLOOKUP($C18,Legend!$A$23:$B$24,2,FALSE)</f>
        <v>#N/A</v>
      </c>
      <c r="L18" s="176" t="e">
        <f>VLOOKUP($C18,Legend!$A$23:$B$24,2,FALSE)</f>
        <v>#N/A</v>
      </c>
      <c r="M18" s="176" t="e">
        <f>VLOOKUP($C18,Legend!$A$23:$B$24,2,FALSE)</f>
        <v>#N/A</v>
      </c>
      <c r="N18" s="91" t="str">
        <f t="shared" si="0"/>
        <v/>
      </c>
      <c r="O18" s="176" t="e">
        <f>VLOOKUP($C18,Legend!$A$23:$B$24,2,FALSE)</f>
        <v>#N/A</v>
      </c>
      <c r="P18" s="176" t="e">
        <f>VLOOKUP($C18,Legend!$A$23:$B$24,2,FALSE)</f>
        <v>#N/A</v>
      </c>
      <c r="Q18" s="176" t="e">
        <f>VLOOKUP($C18,Legend!$A$23:$B$24,2,FALSE)</f>
        <v>#N/A</v>
      </c>
      <c r="R18" s="176" t="e">
        <f>VLOOKUP($C18,Legend!$A$23:$B$24,2,FALSE)</f>
        <v>#N/A</v>
      </c>
      <c r="S18" s="91" t="str">
        <f t="shared" si="1"/>
        <v/>
      </c>
      <c r="T18" s="91" t="str">
        <f t="shared" si="2"/>
        <v/>
      </c>
    </row>
    <row r="19" spans="1:20" outlineLevel="1" x14ac:dyDescent="0.35">
      <c r="A19" s="89" t="str">
        <f>+IF('B) Market or Municipal Rates'!A18="","",'B) Market or Municipal Rates'!A18)</f>
        <v/>
      </c>
      <c r="B19" s="79" t="str">
        <f>IF(ISERROR(VLOOKUP(A19,Legend!$A$6:$B$8,2,FALSE)),"",(VLOOKUP(A19,Legend!$A$6:$B$8,2,FALSE)))</f>
        <v/>
      </c>
      <c r="C19" s="89" t="str">
        <f>+IF('A) # of Enrolments'!D18="","",'A) # of Enrolments'!D18)</f>
        <v/>
      </c>
      <c r="D19" s="89" t="str">
        <f>+IF('A) # of Enrolments'!C18="","",'A) # of Enrolments'!C18)</f>
        <v/>
      </c>
      <c r="E19" s="89" t="str">
        <f>+IF('A) # of Enrolments'!E18="","",'A) # of Enrolments'!E18)</f>
        <v/>
      </c>
      <c r="F19" s="176" t="e">
        <f>VLOOKUP($C19,Legend!$A$23:$B$24,2,FALSE)</f>
        <v>#N/A</v>
      </c>
      <c r="G19" s="176" t="e">
        <f>VLOOKUP($C19,Legend!$A$23:$B$24,2,FALSE)</f>
        <v>#N/A</v>
      </c>
      <c r="H19" s="176" t="e">
        <f>VLOOKUP($C19,Legend!$A$23:$B$24,2,FALSE)</f>
        <v>#N/A</v>
      </c>
      <c r="I19" s="176" t="e">
        <f>VLOOKUP($C19,Legend!$A$23:$B$24,2,FALSE)</f>
        <v>#N/A</v>
      </c>
      <c r="J19" s="176" t="e">
        <f>VLOOKUP($C19,Legend!$A$23:$B$24,2,FALSE)</f>
        <v>#N/A</v>
      </c>
      <c r="K19" s="176" t="e">
        <f>VLOOKUP($C19,Legend!$A$23:$B$24,2,FALSE)</f>
        <v>#N/A</v>
      </c>
      <c r="L19" s="176" t="e">
        <f>VLOOKUP($C19,Legend!$A$23:$B$24,2,FALSE)</f>
        <v>#N/A</v>
      </c>
      <c r="M19" s="176" t="e">
        <f>VLOOKUP($C19,Legend!$A$23:$B$24,2,FALSE)</f>
        <v>#N/A</v>
      </c>
      <c r="N19" s="91" t="str">
        <f t="shared" si="0"/>
        <v/>
      </c>
      <c r="O19" s="176" t="e">
        <f>VLOOKUP($C19,Legend!$A$23:$B$24,2,FALSE)</f>
        <v>#N/A</v>
      </c>
      <c r="P19" s="176" t="e">
        <f>VLOOKUP($C19,Legend!$A$23:$B$24,2,FALSE)</f>
        <v>#N/A</v>
      </c>
      <c r="Q19" s="176" t="e">
        <f>VLOOKUP($C19,Legend!$A$23:$B$24,2,FALSE)</f>
        <v>#N/A</v>
      </c>
      <c r="R19" s="176" t="e">
        <f>VLOOKUP($C19,Legend!$A$23:$B$24,2,FALSE)</f>
        <v>#N/A</v>
      </c>
      <c r="S19" s="91" t="str">
        <f t="shared" si="1"/>
        <v/>
      </c>
      <c r="T19" s="91" t="str">
        <f t="shared" si="2"/>
        <v/>
      </c>
    </row>
    <row r="20" spans="1:20" outlineLevel="1" x14ac:dyDescent="0.35">
      <c r="A20" s="89" t="str">
        <f>+IF('B) Market or Municipal Rates'!A19="","",'B) Market or Municipal Rates'!A19)</f>
        <v/>
      </c>
      <c r="B20" s="79" t="str">
        <f>IF(ISERROR(VLOOKUP(A20,Legend!$A$6:$B$8,2,FALSE)),"",(VLOOKUP(A20,Legend!$A$6:$B$8,2,FALSE)))</f>
        <v/>
      </c>
      <c r="C20" s="89" t="str">
        <f>+IF('A) # of Enrolments'!D19="","",'A) # of Enrolments'!D19)</f>
        <v/>
      </c>
      <c r="D20" s="89" t="str">
        <f>+IF('A) # of Enrolments'!C19="","",'A) # of Enrolments'!C19)</f>
        <v/>
      </c>
      <c r="E20" s="89" t="str">
        <f>+IF('A) # of Enrolments'!E19="","",'A) # of Enrolments'!E19)</f>
        <v/>
      </c>
      <c r="F20" s="176" t="e">
        <f>VLOOKUP($C20,Legend!$A$23:$B$24,2,FALSE)</f>
        <v>#N/A</v>
      </c>
      <c r="G20" s="176" t="e">
        <f>VLOOKUP($C20,Legend!$A$23:$B$24,2,FALSE)</f>
        <v>#N/A</v>
      </c>
      <c r="H20" s="176" t="e">
        <f>VLOOKUP($C20,Legend!$A$23:$B$24,2,FALSE)</f>
        <v>#N/A</v>
      </c>
      <c r="I20" s="176" t="e">
        <f>VLOOKUP($C20,Legend!$A$23:$B$24,2,FALSE)</f>
        <v>#N/A</v>
      </c>
      <c r="J20" s="176" t="e">
        <f>VLOOKUP($C20,Legend!$A$23:$B$24,2,FALSE)</f>
        <v>#N/A</v>
      </c>
      <c r="K20" s="176" t="e">
        <f>VLOOKUP($C20,Legend!$A$23:$B$24,2,FALSE)</f>
        <v>#N/A</v>
      </c>
      <c r="L20" s="176" t="e">
        <f>VLOOKUP($C20,Legend!$A$23:$B$24,2,FALSE)</f>
        <v>#N/A</v>
      </c>
      <c r="M20" s="176" t="e">
        <f>VLOOKUP($C20,Legend!$A$23:$B$24,2,FALSE)</f>
        <v>#N/A</v>
      </c>
      <c r="N20" s="91" t="str">
        <f t="shared" si="0"/>
        <v/>
      </c>
      <c r="O20" s="176" t="e">
        <f>VLOOKUP($C20,Legend!$A$23:$B$24,2,FALSE)</f>
        <v>#N/A</v>
      </c>
      <c r="P20" s="176" t="e">
        <f>VLOOKUP($C20,Legend!$A$23:$B$24,2,FALSE)</f>
        <v>#N/A</v>
      </c>
      <c r="Q20" s="176" t="e">
        <f>VLOOKUP($C20,Legend!$A$23:$B$24,2,FALSE)</f>
        <v>#N/A</v>
      </c>
      <c r="R20" s="176" t="e">
        <f>VLOOKUP($C20,Legend!$A$23:$B$24,2,FALSE)</f>
        <v>#N/A</v>
      </c>
      <c r="S20" s="91" t="str">
        <f t="shared" si="1"/>
        <v/>
      </c>
      <c r="T20" s="91" t="str">
        <f t="shared" si="2"/>
        <v/>
      </c>
    </row>
    <row r="21" spans="1:20" outlineLevel="1" x14ac:dyDescent="0.35">
      <c r="A21" s="89" t="str">
        <f>+IF('B) Market or Municipal Rates'!A20="","",'B) Market or Municipal Rates'!A20)</f>
        <v/>
      </c>
      <c r="B21" s="79" t="str">
        <f>IF(ISERROR(VLOOKUP(A21,Legend!$A$6:$B$8,2,FALSE)),"",(VLOOKUP(A21,Legend!$A$6:$B$8,2,FALSE)))</f>
        <v/>
      </c>
      <c r="C21" s="89" t="str">
        <f>+IF('A) # of Enrolments'!D20="","",'A) # of Enrolments'!D20)</f>
        <v/>
      </c>
      <c r="D21" s="89" t="str">
        <f>+IF('A) # of Enrolments'!C20="","",'A) # of Enrolments'!C20)</f>
        <v/>
      </c>
      <c r="E21" s="89" t="str">
        <f>+IF('A) # of Enrolments'!E20="","",'A) # of Enrolments'!E20)</f>
        <v/>
      </c>
      <c r="F21" s="176" t="e">
        <f>VLOOKUP($C21,Legend!$A$23:$B$24,2,FALSE)</f>
        <v>#N/A</v>
      </c>
      <c r="G21" s="176" t="e">
        <f>VLOOKUP($C21,Legend!$A$23:$B$24,2,FALSE)</f>
        <v>#N/A</v>
      </c>
      <c r="H21" s="176" t="e">
        <f>VLOOKUP($C21,Legend!$A$23:$B$24,2,FALSE)</f>
        <v>#N/A</v>
      </c>
      <c r="I21" s="176" t="e">
        <f>VLOOKUP($C21,Legend!$A$23:$B$24,2,FALSE)</f>
        <v>#N/A</v>
      </c>
      <c r="J21" s="176" t="e">
        <f>VLOOKUP($C21,Legend!$A$23:$B$24,2,FALSE)</f>
        <v>#N/A</v>
      </c>
      <c r="K21" s="176" t="e">
        <f>VLOOKUP($C21,Legend!$A$23:$B$24,2,FALSE)</f>
        <v>#N/A</v>
      </c>
      <c r="L21" s="176" t="e">
        <f>VLOOKUP($C21,Legend!$A$23:$B$24,2,FALSE)</f>
        <v>#N/A</v>
      </c>
      <c r="M21" s="176" t="e">
        <f>VLOOKUP($C21,Legend!$A$23:$B$24,2,FALSE)</f>
        <v>#N/A</v>
      </c>
      <c r="N21" s="91" t="str">
        <f t="shared" si="0"/>
        <v/>
      </c>
      <c r="O21" s="176" t="e">
        <f>VLOOKUP($C21,Legend!$A$23:$B$24,2,FALSE)</f>
        <v>#N/A</v>
      </c>
      <c r="P21" s="176" t="e">
        <f>VLOOKUP($C21,Legend!$A$23:$B$24,2,FALSE)</f>
        <v>#N/A</v>
      </c>
      <c r="Q21" s="176" t="e">
        <f>VLOOKUP($C21,Legend!$A$23:$B$24,2,FALSE)</f>
        <v>#N/A</v>
      </c>
      <c r="R21" s="176" t="e">
        <f>VLOOKUP($C21,Legend!$A$23:$B$24,2,FALSE)</f>
        <v>#N/A</v>
      </c>
      <c r="S21" s="91" t="str">
        <f t="shared" si="1"/>
        <v/>
      </c>
      <c r="T21" s="91" t="str">
        <f t="shared" si="2"/>
        <v/>
      </c>
    </row>
    <row r="22" spans="1:20" outlineLevel="1" x14ac:dyDescent="0.35">
      <c r="A22" s="89" t="str">
        <f>+IF('B) Market or Municipal Rates'!A21="","",'B) Market or Municipal Rates'!A21)</f>
        <v/>
      </c>
      <c r="B22" s="79" t="str">
        <f>IF(ISERROR(VLOOKUP(A22,Legend!$A$6:$B$8,2,FALSE)),"",(VLOOKUP(A22,Legend!$A$6:$B$8,2,FALSE)))</f>
        <v/>
      </c>
      <c r="C22" s="89" t="str">
        <f>+IF('A) # of Enrolments'!D21="","",'A) # of Enrolments'!D21)</f>
        <v/>
      </c>
      <c r="D22" s="89" t="str">
        <f>+IF('A) # of Enrolments'!C21="","",'A) # of Enrolments'!C21)</f>
        <v/>
      </c>
      <c r="E22" s="89" t="str">
        <f>+IF('A) # of Enrolments'!E21="","",'A) # of Enrolments'!E21)</f>
        <v/>
      </c>
      <c r="F22" s="176" t="e">
        <f>VLOOKUP($C22,Legend!$A$23:$B$24,2,FALSE)</f>
        <v>#N/A</v>
      </c>
      <c r="G22" s="176" t="e">
        <f>VLOOKUP($C22,Legend!$A$23:$B$24,2,FALSE)</f>
        <v>#N/A</v>
      </c>
      <c r="H22" s="176" t="e">
        <f>VLOOKUP($C22,Legend!$A$23:$B$24,2,FALSE)</f>
        <v>#N/A</v>
      </c>
      <c r="I22" s="176" t="e">
        <f>VLOOKUP($C22,Legend!$A$23:$B$24,2,FALSE)</f>
        <v>#N/A</v>
      </c>
      <c r="J22" s="176" t="e">
        <f>VLOOKUP($C22,Legend!$A$23:$B$24,2,FALSE)</f>
        <v>#N/A</v>
      </c>
      <c r="K22" s="176" t="e">
        <f>VLOOKUP($C22,Legend!$A$23:$B$24,2,FALSE)</f>
        <v>#N/A</v>
      </c>
      <c r="L22" s="176" t="e">
        <f>VLOOKUP($C22,Legend!$A$23:$B$24,2,FALSE)</f>
        <v>#N/A</v>
      </c>
      <c r="M22" s="176" t="e">
        <f>VLOOKUP($C22,Legend!$A$23:$B$24,2,FALSE)</f>
        <v>#N/A</v>
      </c>
      <c r="N22" s="91" t="str">
        <f t="shared" si="0"/>
        <v/>
      </c>
      <c r="O22" s="176" t="e">
        <f>VLOOKUP($C22,Legend!$A$23:$B$24,2,FALSE)</f>
        <v>#N/A</v>
      </c>
      <c r="P22" s="176" t="e">
        <f>VLOOKUP($C22,Legend!$A$23:$B$24,2,FALSE)</f>
        <v>#N/A</v>
      </c>
      <c r="Q22" s="176" t="e">
        <f>VLOOKUP($C22,Legend!$A$23:$B$24,2,FALSE)</f>
        <v>#N/A</v>
      </c>
      <c r="R22" s="176" t="e">
        <f>VLOOKUP($C22,Legend!$A$23:$B$24,2,FALSE)</f>
        <v>#N/A</v>
      </c>
      <c r="S22" s="91" t="str">
        <f t="shared" si="1"/>
        <v/>
      </c>
      <c r="T22" s="91" t="str">
        <f t="shared" si="2"/>
        <v/>
      </c>
    </row>
    <row r="23" spans="1:20" outlineLevel="1" x14ac:dyDescent="0.35">
      <c r="A23" s="89" t="str">
        <f>+IF('B) Market or Municipal Rates'!A22="","",'B) Market or Municipal Rates'!A22)</f>
        <v/>
      </c>
      <c r="B23" s="79" t="str">
        <f>IF(ISERROR(VLOOKUP(A23,Legend!$A$6:$B$8,2,FALSE)),"",(VLOOKUP(A23,Legend!$A$6:$B$8,2,FALSE)))</f>
        <v/>
      </c>
      <c r="C23" s="89" t="str">
        <f>+IF('A) # of Enrolments'!D22="","",'A) # of Enrolments'!D22)</f>
        <v/>
      </c>
      <c r="D23" s="89" t="str">
        <f>+IF('A) # of Enrolments'!C22="","",'A) # of Enrolments'!C22)</f>
        <v/>
      </c>
      <c r="E23" s="89" t="str">
        <f>+IF('A) # of Enrolments'!E22="","",'A) # of Enrolments'!E22)</f>
        <v/>
      </c>
      <c r="F23" s="176" t="e">
        <f>VLOOKUP($C23,Legend!$A$23:$B$24,2,FALSE)</f>
        <v>#N/A</v>
      </c>
      <c r="G23" s="176" t="e">
        <f>VLOOKUP($C23,Legend!$A$23:$B$24,2,FALSE)</f>
        <v>#N/A</v>
      </c>
      <c r="H23" s="176" t="e">
        <f>VLOOKUP($C23,Legend!$A$23:$B$24,2,FALSE)</f>
        <v>#N/A</v>
      </c>
      <c r="I23" s="176" t="e">
        <f>VLOOKUP($C23,Legend!$A$23:$B$24,2,FALSE)</f>
        <v>#N/A</v>
      </c>
      <c r="J23" s="176" t="e">
        <f>VLOOKUP($C23,Legend!$A$23:$B$24,2,FALSE)</f>
        <v>#N/A</v>
      </c>
      <c r="K23" s="176" t="e">
        <f>VLOOKUP($C23,Legend!$A$23:$B$24,2,FALSE)</f>
        <v>#N/A</v>
      </c>
      <c r="L23" s="176" t="e">
        <f>VLOOKUP($C23,Legend!$A$23:$B$24,2,FALSE)</f>
        <v>#N/A</v>
      </c>
      <c r="M23" s="176" t="e">
        <f>VLOOKUP($C23,Legend!$A$23:$B$24,2,FALSE)</f>
        <v>#N/A</v>
      </c>
      <c r="N23" s="91" t="str">
        <f t="shared" si="0"/>
        <v/>
      </c>
      <c r="O23" s="176" t="e">
        <f>VLOOKUP($C23,Legend!$A$23:$B$24,2,FALSE)</f>
        <v>#N/A</v>
      </c>
      <c r="P23" s="176" t="e">
        <f>VLOOKUP($C23,Legend!$A$23:$B$24,2,FALSE)</f>
        <v>#N/A</v>
      </c>
      <c r="Q23" s="176" t="e">
        <f>VLOOKUP($C23,Legend!$A$23:$B$24,2,FALSE)</f>
        <v>#N/A</v>
      </c>
      <c r="R23" s="176" t="e">
        <f>VLOOKUP($C23,Legend!$A$23:$B$24,2,FALSE)</f>
        <v>#N/A</v>
      </c>
      <c r="S23" s="91" t="str">
        <f t="shared" si="1"/>
        <v/>
      </c>
      <c r="T23" s="91" t="str">
        <f t="shared" si="2"/>
        <v/>
      </c>
    </row>
    <row r="24" spans="1:20" outlineLevel="1" x14ac:dyDescent="0.35">
      <c r="A24" s="89" t="str">
        <f>+IF('B) Market or Municipal Rates'!A23="","",'B) Market or Municipal Rates'!A23)</f>
        <v/>
      </c>
      <c r="B24" s="79" t="str">
        <f>IF(ISERROR(VLOOKUP(A24,Legend!$A$6:$B$8,2,FALSE)),"",(VLOOKUP(A24,Legend!$A$6:$B$8,2,FALSE)))</f>
        <v/>
      </c>
      <c r="C24" s="89" t="str">
        <f>+IF('A) # of Enrolments'!D23="","",'A) # of Enrolments'!D23)</f>
        <v/>
      </c>
      <c r="D24" s="89" t="str">
        <f>+IF('A) # of Enrolments'!C23="","",'A) # of Enrolments'!C23)</f>
        <v/>
      </c>
      <c r="E24" s="89" t="str">
        <f>+IF('A) # of Enrolments'!E23="","",'A) # of Enrolments'!E23)</f>
        <v/>
      </c>
      <c r="F24" s="176" t="e">
        <f>VLOOKUP($C24,Legend!$A$23:$B$24,2,FALSE)</f>
        <v>#N/A</v>
      </c>
      <c r="G24" s="176" t="e">
        <f>VLOOKUP($C24,Legend!$A$23:$B$24,2,FALSE)</f>
        <v>#N/A</v>
      </c>
      <c r="H24" s="176" t="e">
        <f>VLOOKUP($C24,Legend!$A$23:$B$24,2,FALSE)</f>
        <v>#N/A</v>
      </c>
      <c r="I24" s="176" t="e">
        <f>VLOOKUP($C24,Legend!$A$23:$B$24,2,FALSE)</f>
        <v>#N/A</v>
      </c>
      <c r="J24" s="176" t="e">
        <f>VLOOKUP($C24,Legend!$A$23:$B$24,2,FALSE)</f>
        <v>#N/A</v>
      </c>
      <c r="K24" s="176" t="e">
        <f>VLOOKUP($C24,Legend!$A$23:$B$24,2,FALSE)</f>
        <v>#N/A</v>
      </c>
      <c r="L24" s="176" t="e">
        <f>VLOOKUP($C24,Legend!$A$23:$B$24,2,FALSE)</f>
        <v>#N/A</v>
      </c>
      <c r="M24" s="176" t="e">
        <f>VLOOKUP($C24,Legend!$A$23:$B$24,2,FALSE)</f>
        <v>#N/A</v>
      </c>
      <c r="N24" s="91" t="str">
        <f t="shared" si="0"/>
        <v/>
      </c>
      <c r="O24" s="176" t="e">
        <f>VLOOKUP($C24,Legend!$A$23:$B$24,2,FALSE)</f>
        <v>#N/A</v>
      </c>
      <c r="P24" s="176" t="e">
        <f>VLOOKUP($C24,Legend!$A$23:$B$24,2,FALSE)</f>
        <v>#N/A</v>
      </c>
      <c r="Q24" s="176" t="e">
        <f>VLOOKUP($C24,Legend!$A$23:$B$24,2,FALSE)</f>
        <v>#N/A</v>
      </c>
      <c r="R24" s="176" t="e">
        <f>VLOOKUP($C24,Legend!$A$23:$B$24,2,FALSE)</f>
        <v>#N/A</v>
      </c>
      <c r="S24" s="91" t="str">
        <f t="shared" si="1"/>
        <v/>
      </c>
      <c r="T24" s="91" t="str">
        <f t="shared" si="2"/>
        <v/>
      </c>
    </row>
    <row r="25" spans="1:20" outlineLevel="1" x14ac:dyDescent="0.35">
      <c r="A25" s="89" t="str">
        <f>+IF('B) Market or Municipal Rates'!A24="","",'B) Market or Municipal Rates'!A24)</f>
        <v/>
      </c>
      <c r="B25" s="79" t="str">
        <f>IF(ISERROR(VLOOKUP(A25,Legend!$A$6:$B$8,2,FALSE)),"",(VLOOKUP(A25,Legend!$A$6:$B$8,2,FALSE)))</f>
        <v/>
      </c>
      <c r="C25" s="89" t="str">
        <f>+IF('A) # of Enrolments'!D24="","",'A) # of Enrolments'!D24)</f>
        <v/>
      </c>
      <c r="D25" s="89" t="str">
        <f>+IF('A) # of Enrolments'!C24="","",'A) # of Enrolments'!C24)</f>
        <v/>
      </c>
      <c r="E25" s="89" t="str">
        <f>+IF('A) # of Enrolments'!E24="","",'A) # of Enrolments'!E24)</f>
        <v/>
      </c>
      <c r="F25" s="176" t="e">
        <f>VLOOKUP($C25,Legend!$A$23:$B$24,2,FALSE)</f>
        <v>#N/A</v>
      </c>
      <c r="G25" s="176" t="e">
        <f>VLOOKUP($C25,Legend!$A$23:$B$24,2,FALSE)</f>
        <v>#N/A</v>
      </c>
      <c r="H25" s="176" t="e">
        <f>VLOOKUP($C25,Legend!$A$23:$B$24,2,FALSE)</f>
        <v>#N/A</v>
      </c>
      <c r="I25" s="176" t="e">
        <f>VLOOKUP($C25,Legend!$A$23:$B$24,2,FALSE)</f>
        <v>#N/A</v>
      </c>
      <c r="J25" s="176" t="e">
        <f>VLOOKUP($C25,Legend!$A$23:$B$24,2,FALSE)</f>
        <v>#N/A</v>
      </c>
      <c r="K25" s="176" t="e">
        <f>VLOOKUP($C25,Legend!$A$23:$B$24,2,FALSE)</f>
        <v>#N/A</v>
      </c>
      <c r="L25" s="176" t="e">
        <f>VLOOKUP($C25,Legend!$A$23:$B$24,2,FALSE)</f>
        <v>#N/A</v>
      </c>
      <c r="M25" s="176" t="e">
        <f>VLOOKUP($C25,Legend!$A$23:$B$24,2,FALSE)</f>
        <v>#N/A</v>
      </c>
      <c r="N25" s="91" t="str">
        <f t="shared" si="0"/>
        <v/>
      </c>
      <c r="O25" s="176" t="e">
        <f>VLOOKUP($C25,Legend!$A$23:$B$24,2,FALSE)</f>
        <v>#N/A</v>
      </c>
      <c r="P25" s="176" t="e">
        <f>VLOOKUP($C25,Legend!$A$23:$B$24,2,FALSE)</f>
        <v>#N/A</v>
      </c>
      <c r="Q25" s="176" t="e">
        <f>VLOOKUP($C25,Legend!$A$23:$B$24,2,FALSE)</f>
        <v>#N/A</v>
      </c>
      <c r="R25" s="176" t="e">
        <f>VLOOKUP($C25,Legend!$A$23:$B$24,2,FALSE)</f>
        <v>#N/A</v>
      </c>
      <c r="S25" s="91" t="str">
        <f t="shared" si="1"/>
        <v/>
      </c>
      <c r="T25" s="91" t="str">
        <f t="shared" si="2"/>
        <v/>
      </c>
    </row>
    <row r="26" spans="1:20" outlineLevel="1" x14ac:dyDescent="0.35">
      <c r="A26" s="89" t="str">
        <f>+IF('B) Market or Municipal Rates'!A25="","",'B) Market or Municipal Rates'!A25)</f>
        <v/>
      </c>
      <c r="B26" s="79" t="str">
        <f>IF(ISERROR(VLOOKUP(A26,Legend!$A$6:$B$8,2,FALSE)),"",(VLOOKUP(A26,Legend!$A$6:$B$8,2,FALSE)))</f>
        <v/>
      </c>
      <c r="C26" s="89" t="str">
        <f>+IF('A) # of Enrolments'!D25="","",'A) # of Enrolments'!D25)</f>
        <v/>
      </c>
      <c r="D26" s="89" t="str">
        <f>+IF('A) # of Enrolments'!C25="","",'A) # of Enrolments'!C25)</f>
        <v/>
      </c>
      <c r="E26" s="89" t="str">
        <f>+IF('A) # of Enrolments'!E25="","",'A) # of Enrolments'!E25)</f>
        <v/>
      </c>
      <c r="F26" s="176" t="e">
        <f>VLOOKUP($C26,Legend!$A$23:$B$24,2,FALSE)</f>
        <v>#N/A</v>
      </c>
      <c r="G26" s="176" t="e">
        <f>VLOOKUP($C26,Legend!$A$23:$B$24,2,FALSE)</f>
        <v>#N/A</v>
      </c>
      <c r="H26" s="176" t="e">
        <f>VLOOKUP($C26,Legend!$A$23:$B$24,2,FALSE)</f>
        <v>#N/A</v>
      </c>
      <c r="I26" s="176" t="e">
        <f>VLOOKUP($C26,Legend!$A$23:$B$24,2,FALSE)</f>
        <v>#N/A</v>
      </c>
      <c r="J26" s="176" t="e">
        <f>VLOOKUP($C26,Legend!$A$23:$B$24,2,FALSE)</f>
        <v>#N/A</v>
      </c>
      <c r="K26" s="176" t="e">
        <f>VLOOKUP($C26,Legend!$A$23:$B$24,2,FALSE)</f>
        <v>#N/A</v>
      </c>
      <c r="L26" s="176" t="e">
        <f>VLOOKUP($C26,Legend!$A$23:$B$24,2,FALSE)</f>
        <v>#N/A</v>
      </c>
      <c r="M26" s="176" t="e">
        <f>VLOOKUP($C26,Legend!$A$23:$B$24,2,FALSE)</f>
        <v>#N/A</v>
      </c>
      <c r="N26" s="91" t="str">
        <f t="shared" si="0"/>
        <v/>
      </c>
      <c r="O26" s="176" t="e">
        <f>VLOOKUP($C26,Legend!$A$23:$B$24,2,FALSE)</f>
        <v>#N/A</v>
      </c>
      <c r="P26" s="176" t="e">
        <f>VLOOKUP($C26,Legend!$A$23:$B$24,2,FALSE)</f>
        <v>#N/A</v>
      </c>
      <c r="Q26" s="176" t="e">
        <f>VLOOKUP($C26,Legend!$A$23:$B$24,2,FALSE)</f>
        <v>#N/A</v>
      </c>
      <c r="R26" s="176" t="e">
        <f>VLOOKUP($C26,Legend!$A$23:$B$24,2,FALSE)</f>
        <v>#N/A</v>
      </c>
      <c r="S26" s="91" t="str">
        <f t="shared" si="1"/>
        <v/>
      </c>
      <c r="T26" s="91" t="str">
        <f t="shared" si="2"/>
        <v/>
      </c>
    </row>
    <row r="27" spans="1:20" outlineLevel="1" x14ac:dyDescent="0.35">
      <c r="A27" s="89" t="str">
        <f>+IF('B) Market or Municipal Rates'!A26="","",'B) Market or Municipal Rates'!A26)</f>
        <v/>
      </c>
      <c r="B27" s="79" t="str">
        <f>IF(ISERROR(VLOOKUP(A27,Legend!$A$6:$B$8,2,FALSE)),"",(VLOOKUP(A27,Legend!$A$6:$B$8,2,FALSE)))</f>
        <v/>
      </c>
      <c r="C27" s="89" t="str">
        <f>+IF('A) # of Enrolments'!D26="","",'A) # of Enrolments'!D26)</f>
        <v/>
      </c>
      <c r="D27" s="89" t="str">
        <f>+IF('A) # of Enrolments'!C26="","",'A) # of Enrolments'!C26)</f>
        <v/>
      </c>
      <c r="E27" s="89" t="str">
        <f>+IF('A) # of Enrolments'!E26="","",'A) # of Enrolments'!E26)</f>
        <v/>
      </c>
      <c r="F27" s="176" t="e">
        <f>VLOOKUP($C27,Legend!$A$23:$B$24,2,FALSE)</f>
        <v>#N/A</v>
      </c>
      <c r="G27" s="176" t="e">
        <f>VLOOKUP($C27,Legend!$A$23:$B$24,2,FALSE)</f>
        <v>#N/A</v>
      </c>
      <c r="H27" s="176" t="e">
        <f>VLOOKUP($C27,Legend!$A$23:$B$24,2,FALSE)</f>
        <v>#N/A</v>
      </c>
      <c r="I27" s="176" t="e">
        <f>VLOOKUP($C27,Legend!$A$23:$B$24,2,FALSE)</f>
        <v>#N/A</v>
      </c>
      <c r="J27" s="176" t="e">
        <f>VLOOKUP($C27,Legend!$A$23:$B$24,2,FALSE)</f>
        <v>#N/A</v>
      </c>
      <c r="K27" s="176" t="e">
        <f>VLOOKUP($C27,Legend!$A$23:$B$24,2,FALSE)</f>
        <v>#N/A</v>
      </c>
      <c r="L27" s="176" t="e">
        <f>VLOOKUP($C27,Legend!$A$23:$B$24,2,FALSE)</f>
        <v>#N/A</v>
      </c>
      <c r="M27" s="176" t="e">
        <f>VLOOKUP($C27,Legend!$A$23:$B$24,2,FALSE)</f>
        <v>#N/A</v>
      </c>
      <c r="N27" s="91" t="str">
        <f t="shared" si="0"/>
        <v/>
      </c>
      <c r="O27" s="176" t="e">
        <f>VLOOKUP($C27,Legend!$A$23:$B$24,2,FALSE)</f>
        <v>#N/A</v>
      </c>
      <c r="P27" s="176" t="e">
        <f>VLOOKUP($C27,Legend!$A$23:$B$24,2,FALSE)</f>
        <v>#N/A</v>
      </c>
      <c r="Q27" s="176" t="e">
        <f>VLOOKUP($C27,Legend!$A$23:$B$24,2,FALSE)</f>
        <v>#N/A</v>
      </c>
      <c r="R27" s="176" t="e">
        <f>VLOOKUP($C27,Legend!$A$23:$B$24,2,FALSE)</f>
        <v>#N/A</v>
      </c>
      <c r="S27" s="91" t="str">
        <f t="shared" si="1"/>
        <v/>
      </c>
      <c r="T27" s="91" t="str">
        <f t="shared" si="2"/>
        <v/>
      </c>
    </row>
    <row r="28" spans="1:20" outlineLevel="1" x14ac:dyDescent="0.35">
      <c r="A28" s="89" t="str">
        <f>+IF('B) Market or Municipal Rates'!A27="","",'B) Market or Municipal Rates'!A27)</f>
        <v/>
      </c>
      <c r="B28" s="79" t="str">
        <f>IF(ISERROR(VLOOKUP(A28,Legend!$A$6:$B$8,2,FALSE)),"",(VLOOKUP(A28,Legend!$A$6:$B$8,2,FALSE)))</f>
        <v/>
      </c>
      <c r="C28" s="89" t="str">
        <f>+IF('A) # of Enrolments'!D27="","",'A) # of Enrolments'!D27)</f>
        <v/>
      </c>
      <c r="D28" s="89" t="str">
        <f>+IF('A) # of Enrolments'!C27="","",'A) # of Enrolments'!C27)</f>
        <v/>
      </c>
      <c r="E28" s="89" t="str">
        <f>+IF('A) # of Enrolments'!E27="","",'A) # of Enrolments'!E27)</f>
        <v/>
      </c>
      <c r="F28" s="176" t="e">
        <f>VLOOKUP($C28,Legend!$A$23:$B$24,2,FALSE)</f>
        <v>#N/A</v>
      </c>
      <c r="G28" s="176" t="e">
        <f>VLOOKUP($C28,Legend!$A$23:$B$24,2,FALSE)</f>
        <v>#N/A</v>
      </c>
      <c r="H28" s="176" t="e">
        <f>VLOOKUP($C28,Legend!$A$23:$B$24,2,FALSE)</f>
        <v>#N/A</v>
      </c>
      <c r="I28" s="176" t="e">
        <f>VLOOKUP($C28,Legend!$A$23:$B$24,2,FALSE)</f>
        <v>#N/A</v>
      </c>
      <c r="J28" s="176" t="e">
        <f>VLOOKUP($C28,Legend!$A$23:$B$24,2,FALSE)</f>
        <v>#N/A</v>
      </c>
      <c r="K28" s="176" t="e">
        <f>VLOOKUP($C28,Legend!$A$23:$B$24,2,FALSE)</f>
        <v>#N/A</v>
      </c>
      <c r="L28" s="176" t="e">
        <f>VLOOKUP($C28,Legend!$A$23:$B$24,2,FALSE)</f>
        <v>#N/A</v>
      </c>
      <c r="M28" s="176" t="e">
        <f>VLOOKUP($C28,Legend!$A$23:$B$24,2,FALSE)</f>
        <v>#N/A</v>
      </c>
      <c r="N28" s="91" t="str">
        <f t="shared" si="0"/>
        <v/>
      </c>
      <c r="O28" s="176" t="e">
        <f>VLOOKUP($C28,Legend!$A$23:$B$24,2,FALSE)</f>
        <v>#N/A</v>
      </c>
      <c r="P28" s="176" t="e">
        <f>VLOOKUP($C28,Legend!$A$23:$B$24,2,FALSE)</f>
        <v>#N/A</v>
      </c>
      <c r="Q28" s="176" t="e">
        <f>VLOOKUP($C28,Legend!$A$23:$B$24,2,FALSE)</f>
        <v>#N/A</v>
      </c>
      <c r="R28" s="176" t="e">
        <f>VLOOKUP($C28,Legend!$A$23:$B$24,2,FALSE)</f>
        <v>#N/A</v>
      </c>
      <c r="S28" s="91" t="str">
        <f t="shared" si="1"/>
        <v/>
      </c>
      <c r="T28" s="91" t="str">
        <f t="shared" si="2"/>
        <v/>
      </c>
    </row>
    <row r="29" spans="1:20" outlineLevel="1" x14ac:dyDescent="0.35">
      <c r="A29" s="89" t="str">
        <f>+IF('B) Market or Municipal Rates'!A28="","",'B) Market or Municipal Rates'!A28)</f>
        <v/>
      </c>
      <c r="B29" s="79" t="str">
        <f>IF(ISERROR(VLOOKUP(A29,Legend!$A$6:$B$8,2,FALSE)),"",(VLOOKUP(A29,Legend!$A$6:$B$8,2,FALSE)))</f>
        <v/>
      </c>
      <c r="C29" s="89" t="str">
        <f>+IF('A) # of Enrolments'!D28="","",'A) # of Enrolments'!D28)</f>
        <v/>
      </c>
      <c r="D29" s="89" t="str">
        <f>+IF('A) # of Enrolments'!C28="","",'A) # of Enrolments'!C28)</f>
        <v/>
      </c>
      <c r="E29" s="89" t="str">
        <f>+IF('A) # of Enrolments'!E28="","",'A) # of Enrolments'!E28)</f>
        <v/>
      </c>
      <c r="F29" s="176" t="e">
        <f>VLOOKUP($C29,Legend!$A$23:$B$24,2,FALSE)</f>
        <v>#N/A</v>
      </c>
      <c r="G29" s="176" t="e">
        <f>VLOOKUP($C29,Legend!$A$23:$B$24,2,FALSE)</f>
        <v>#N/A</v>
      </c>
      <c r="H29" s="176" t="e">
        <f>VLOOKUP($C29,Legend!$A$23:$B$24,2,FALSE)</f>
        <v>#N/A</v>
      </c>
      <c r="I29" s="176" t="e">
        <f>VLOOKUP($C29,Legend!$A$23:$B$24,2,FALSE)</f>
        <v>#N/A</v>
      </c>
      <c r="J29" s="176" t="e">
        <f>VLOOKUP($C29,Legend!$A$23:$B$24,2,FALSE)</f>
        <v>#N/A</v>
      </c>
      <c r="K29" s="176" t="e">
        <f>VLOOKUP($C29,Legend!$A$23:$B$24,2,FALSE)</f>
        <v>#N/A</v>
      </c>
      <c r="L29" s="176" t="e">
        <f>VLOOKUP($C29,Legend!$A$23:$B$24,2,FALSE)</f>
        <v>#N/A</v>
      </c>
      <c r="M29" s="176" t="e">
        <f>VLOOKUP($C29,Legend!$A$23:$B$24,2,FALSE)</f>
        <v>#N/A</v>
      </c>
      <c r="N29" s="91" t="str">
        <f t="shared" si="0"/>
        <v/>
      </c>
      <c r="O29" s="176" t="e">
        <f>VLOOKUP($C29,Legend!$A$23:$B$24,2,FALSE)</f>
        <v>#N/A</v>
      </c>
      <c r="P29" s="176" t="e">
        <f>VLOOKUP($C29,Legend!$A$23:$B$24,2,FALSE)</f>
        <v>#N/A</v>
      </c>
      <c r="Q29" s="176" t="e">
        <f>VLOOKUP($C29,Legend!$A$23:$B$24,2,FALSE)</f>
        <v>#N/A</v>
      </c>
      <c r="R29" s="176" t="e">
        <f>VLOOKUP($C29,Legend!$A$23:$B$24,2,FALSE)</f>
        <v>#N/A</v>
      </c>
      <c r="S29" s="91" t="str">
        <f t="shared" si="1"/>
        <v/>
      </c>
      <c r="T29" s="91" t="str">
        <f t="shared" si="2"/>
        <v/>
      </c>
    </row>
    <row r="30" spans="1:20" outlineLevel="1" x14ac:dyDescent="0.35">
      <c r="A30" s="89" t="str">
        <f>+IF('B) Market or Municipal Rates'!A29="","",'B) Market or Municipal Rates'!A29)</f>
        <v/>
      </c>
      <c r="B30" s="79" t="str">
        <f>IF(ISERROR(VLOOKUP(A30,Legend!$A$6:$B$8,2,FALSE)),"",(VLOOKUP(A30,Legend!$A$6:$B$8,2,FALSE)))</f>
        <v/>
      </c>
      <c r="C30" s="89" t="str">
        <f>+IF('A) # of Enrolments'!D29="","",'A) # of Enrolments'!D29)</f>
        <v/>
      </c>
      <c r="D30" s="89" t="str">
        <f>+IF('A) # of Enrolments'!C29="","",'A) # of Enrolments'!C29)</f>
        <v/>
      </c>
      <c r="E30" s="89" t="str">
        <f>+IF('A) # of Enrolments'!E29="","",'A) # of Enrolments'!E29)</f>
        <v/>
      </c>
      <c r="F30" s="176" t="e">
        <f>VLOOKUP($C30,Legend!$A$23:$B$24,2,FALSE)</f>
        <v>#N/A</v>
      </c>
      <c r="G30" s="176" t="e">
        <f>VLOOKUP($C30,Legend!$A$23:$B$24,2,FALSE)</f>
        <v>#N/A</v>
      </c>
      <c r="H30" s="176" t="e">
        <f>VLOOKUP($C30,Legend!$A$23:$B$24,2,FALSE)</f>
        <v>#N/A</v>
      </c>
      <c r="I30" s="176" t="e">
        <f>VLOOKUP($C30,Legend!$A$23:$B$24,2,FALSE)</f>
        <v>#N/A</v>
      </c>
      <c r="J30" s="176" t="e">
        <f>VLOOKUP($C30,Legend!$A$23:$B$24,2,FALSE)</f>
        <v>#N/A</v>
      </c>
      <c r="K30" s="176" t="e">
        <f>VLOOKUP($C30,Legend!$A$23:$B$24,2,FALSE)</f>
        <v>#N/A</v>
      </c>
      <c r="L30" s="176" t="e">
        <f>VLOOKUP($C30,Legend!$A$23:$B$24,2,FALSE)</f>
        <v>#N/A</v>
      </c>
      <c r="M30" s="176" t="e">
        <f>VLOOKUP($C30,Legend!$A$23:$B$24,2,FALSE)</f>
        <v>#N/A</v>
      </c>
      <c r="N30" s="91" t="str">
        <f t="shared" si="0"/>
        <v/>
      </c>
      <c r="O30" s="176" t="e">
        <f>VLOOKUP($C30,Legend!$A$23:$B$24,2,FALSE)</f>
        <v>#N/A</v>
      </c>
      <c r="P30" s="176" t="e">
        <f>VLOOKUP($C30,Legend!$A$23:$B$24,2,FALSE)</f>
        <v>#N/A</v>
      </c>
      <c r="Q30" s="176" t="e">
        <f>VLOOKUP($C30,Legend!$A$23:$B$24,2,FALSE)</f>
        <v>#N/A</v>
      </c>
      <c r="R30" s="176" t="e">
        <f>VLOOKUP($C30,Legend!$A$23:$B$24,2,FALSE)</f>
        <v>#N/A</v>
      </c>
      <c r="S30" s="91" t="str">
        <f t="shared" si="1"/>
        <v/>
      </c>
      <c r="T30" s="91" t="str">
        <f t="shared" si="2"/>
        <v/>
      </c>
    </row>
    <row r="31" spans="1:20" outlineLevel="1" x14ac:dyDescent="0.35">
      <c r="A31" s="89" t="str">
        <f>+IF('B) Market or Municipal Rates'!A30="","",'B) Market or Municipal Rates'!A30)</f>
        <v/>
      </c>
      <c r="B31" s="79" t="str">
        <f>IF(ISERROR(VLOOKUP(A31,Legend!$A$6:$B$8,2,FALSE)),"",(VLOOKUP(A31,Legend!$A$6:$B$8,2,FALSE)))</f>
        <v/>
      </c>
      <c r="C31" s="89" t="str">
        <f>+IF('A) # of Enrolments'!D30="","",'A) # of Enrolments'!D30)</f>
        <v/>
      </c>
      <c r="D31" s="89" t="str">
        <f>+IF('A) # of Enrolments'!C30="","",'A) # of Enrolments'!C30)</f>
        <v/>
      </c>
      <c r="E31" s="89" t="str">
        <f>+IF('A) # of Enrolments'!E30="","",'A) # of Enrolments'!E30)</f>
        <v/>
      </c>
      <c r="F31" s="176" t="e">
        <f>VLOOKUP($C31,Legend!$A$23:$B$24,2,FALSE)</f>
        <v>#N/A</v>
      </c>
      <c r="G31" s="176" t="e">
        <f>VLOOKUP($C31,Legend!$A$23:$B$24,2,FALSE)</f>
        <v>#N/A</v>
      </c>
      <c r="H31" s="176" t="e">
        <f>VLOOKUP($C31,Legend!$A$23:$B$24,2,FALSE)</f>
        <v>#N/A</v>
      </c>
      <c r="I31" s="176" t="e">
        <f>VLOOKUP($C31,Legend!$A$23:$B$24,2,FALSE)</f>
        <v>#N/A</v>
      </c>
      <c r="J31" s="176" t="e">
        <f>VLOOKUP($C31,Legend!$A$23:$B$24,2,FALSE)</f>
        <v>#N/A</v>
      </c>
      <c r="K31" s="176" t="e">
        <f>VLOOKUP($C31,Legend!$A$23:$B$24,2,FALSE)</f>
        <v>#N/A</v>
      </c>
      <c r="L31" s="176" t="e">
        <f>VLOOKUP($C31,Legend!$A$23:$B$24,2,FALSE)</f>
        <v>#N/A</v>
      </c>
      <c r="M31" s="176" t="e">
        <f>VLOOKUP($C31,Legend!$A$23:$B$24,2,FALSE)</f>
        <v>#N/A</v>
      </c>
      <c r="N31" s="91" t="str">
        <f t="shared" si="0"/>
        <v/>
      </c>
      <c r="O31" s="176" t="e">
        <f>VLOOKUP($C31,Legend!$A$23:$B$24,2,FALSE)</f>
        <v>#N/A</v>
      </c>
      <c r="P31" s="176" t="e">
        <f>VLOOKUP($C31,Legend!$A$23:$B$24,2,FALSE)</f>
        <v>#N/A</v>
      </c>
      <c r="Q31" s="176" t="e">
        <f>VLOOKUP($C31,Legend!$A$23:$B$24,2,FALSE)</f>
        <v>#N/A</v>
      </c>
      <c r="R31" s="176" t="e">
        <f>VLOOKUP($C31,Legend!$A$23:$B$24,2,FALSE)</f>
        <v>#N/A</v>
      </c>
      <c r="S31" s="91" t="str">
        <f t="shared" si="1"/>
        <v/>
      </c>
      <c r="T31" s="91" t="str">
        <f t="shared" si="2"/>
        <v/>
      </c>
    </row>
    <row r="32" spans="1:20" ht="15" outlineLevel="1" thickBot="1" x14ac:dyDescent="0.4">
      <c r="A32" s="65"/>
      <c r="B32" s="65"/>
      <c r="C32" s="65"/>
      <c r="D32" s="65"/>
      <c r="E32" s="66"/>
      <c r="F32" s="134"/>
      <c r="G32" s="134"/>
      <c r="H32" s="134"/>
      <c r="I32" s="134"/>
      <c r="J32" s="134"/>
      <c r="K32" s="134"/>
      <c r="L32" s="134"/>
      <c r="M32" s="134"/>
      <c r="N32" s="94"/>
      <c r="O32" s="134"/>
      <c r="P32" s="134"/>
      <c r="Q32" s="134"/>
      <c r="R32" s="134"/>
      <c r="S32" s="94"/>
      <c r="T32" s="94"/>
    </row>
    <row r="33" spans="1:20" ht="15" outlineLevel="1" thickTop="1" x14ac:dyDescent="0.35">
      <c r="A33" s="88"/>
      <c r="B33" s="88"/>
      <c r="C33" s="88"/>
      <c r="D33" s="88"/>
      <c r="E33" s="88"/>
      <c r="F33" s="114" t="e">
        <f>+F12</f>
        <v>#N/A</v>
      </c>
      <c r="G33" s="177" t="str">
        <f>+'A) # of Enrolments'!I11</f>
        <v/>
      </c>
      <c r="H33" s="88" t="e">
        <f>+'A) # of Enrolments'!H11</f>
        <v>#VALUE!</v>
      </c>
      <c r="I33" s="88"/>
      <c r="J33" s="88"/>
      <c r="K33" s="88"/>
      <c r="L33" s="88"/>
      <c r="M33" s="88"/>
      <c r="N33" s="88"/>
      <c r="O33" s="88"/>
      <c r="P33" s="88"/>
      <c r="Q33" s="88"/>
      <c r="R33" s="88"/>
      <c r="S33" s="88"/>
      <c r="T33" s="88"/>
    </row>
    <row r="34" spans="1:20" outlineLevel="1" x14ac:dyDescent="0.35">
      <c r="A34" s="131" t="s">
        <v>186</v>
      </c>
      <c r="B34" s="132"/>
      <c r="C34" s="132"/>
      <c r="D34" s="132"/>
      <c r="E34" s="132"/>
      <c r="F34" s="132"/>
      <c r="G34" s="132"/>
      <c r="H34" s="132"/>
      <c r="I34" s="132"/>
      <c r="J34" s="132"/>
      <c r="K34" s="132"/>
      <c r="L34" s="132"/>
      <c r="M34" s="132"/>
      <c r="N34" s="132"/>
      <c r="O34" s="132"/>
      <c r="P34" s="132"/>
      <c r="Q34" s="132"/>
      <c r="R34" s="132"/>
      <c r="S34" s="132"/>
      <c r="T34" s="133"/>
    </row>
    <row r="35" spans="1:20" ht="58" outlineLevel="1" x14ac:dyDescent="0.35">
      <c r="A35" s="54" t="s">
        <v>213</v>
      </c>
      <c r="B35" s="54" t="s">
        <v>178</v>
      </c>
      <c r="C35" s="55" t="s">
        <v>210</v>
      </c>
      <c r="D35" s="55" t="s">
        <v>209</v>
      </c>
      <c r="E35" s="55" t="s">
        <v>179</v>
      </c>
      <c r="F35" s="57" t="s">
        <v>400</v>
      </c>
      <c r="G35" s="57" t="s">
        <v>401</v>
      </c>
      <c r="H35" s="57" t="s">
        <v>402</v>
      </c>
      <c r="I35" s="57" t="s">
        <v>403</v>
      </c>
      <c r="J35" s="57" t="s">
        <v>404</v>
      </c>
      <c r="K35" s="57" t="s">
        <v>405</v>
      </c>
      <c r="L35" s="57" t="s">
        <v>406</v>
      </c>
      <c r="M35" s="57" t="s">
        <v>407</v>
      </c>
      <c r="N35" s="55" t="s">
        <v>408</v>
      </c>
      <c r="O35" s="58" t="s">
        <v>409</v>
      </c>
      <c r="P35" s="58" t="s">
        <v>410</v>
      </c>
      <c r="Q35" s="58" t="s">
        <v>411</v>
      </c>
      <c r="R35" s="58" t="s">
        <v>412</v>
      </c>
      <c r="S35" s="55" t="s">
        <v>413</v>
      </c>
      <c r="T35" s="55" t="s">
        <v>414</v>
      </c>
    </row>
    <row r="36" spans="1:20" ht="5.25" customHeight="1" outlineLevel="1" x14ac:dyDescent="0.35">
      <c r="A36" s="59"/>
      <c r="B36" s="59"/>
      <c r="C36" s="59"/>
      <c r="D36" s="59"/>
      <c r="E36" s="59"/>
      <c r="F36" s="59"/>
      <c r="G36" s="59"/>
      <c r="H36" s="59"/>
      <c r="I36" s="59"/>
      <c r="J36" s="59"/>
      <c r="K36" s="59"/>
      <c r="L36" s="59"/>
      <c r="M36" s="59"/>
      <c r="N36" s="81"/>
      <c r="O36" s="59"/>
      <c r="P36" s="59"/>
      <c r="Q36" s="59"/>
      <c r="R36" s="59"/>
      <c r="S36" s="59"/>
      <c r="T36" s="59"/>
    </row>
    <row r="37" spans="1:20" outlineLevel="1" x14ac:dyDescent="0.35">
      <c r="A37" s="89" t="str">
        <f>+IF(A12="","",A12)</f>
        <v/>
      </c>
      <c r="B37" s="79" t="str">
        <f>IF(ISERROR(VLOOKUP(A37,Legend!$A$6:$B$8,2,FALSE)),"",(VLOOKUP(A37,Legend!$A$6:$B$8,2,FALSE)))</f>
        <v/>
      </c>
      <c r="C37" s="89" t="str">
        <f t="shared" ref="C37:E56" si="3">+IF(C12="","",C12)</f>
        <v/>
      </c>
      <c r="D37" s="89" t="str">
        <f t="shared" si="3"/>
        <v/>
      </c>
      <c r="E37" s="89" t="str">
        <f t="shared" si="3"/>
        <v/>
      </c>
      <c r="F37" s="185" t="str">
        <f>IF(ISERROR(+F12*'A) # of Enrolments'!I11*'A) # of Enrolments'!$H11/'A) # of Enrolments'!$F11),"",+F12*'A) # of Enrolments'!I11*'A) # of Enrolments'!$H11/'A) # of Enrolments'!$F11)</f>
        <v/>
      </c>
      <c r="G37" s="185" t="str">
        <f>IF(ISERROR(+G12*'A) # of Enrolments'!J11*'A) # of Enrolments'!$H11/'A) # of Enrolments'!$F11),"",+G12*'A) # of Enrolments'!J11*'A) # of Enrolments'!$H11/'A) # of Enrolments'!$F11)</f>
        <v/>
      </c>
      <c r="H37" s="185" t="str">
        <f>IF(ISERROR(+H12*'A) # of Enrolments'!K11*'A) # of Enrolments'!$H11/'A) # of Enrolments'!$F11),"",+H12*'A) # of Enrolments'!K11*'A) # of Enrolments'!$H11/'A) # of Enrolments'!$F11)</f>
        <v/>
      </c>
      <c r="I37" s="185" t="str">
        <f>IF(ISERROR(+I12*'A) # of Enrolments'!L11*'A) # of Enrolments'!$H11/'A) # of Enrolments'!$F11),"",+I12*'A) # of Enrolments'!L11*'A) # of Enrolments'!$H11/'A) # of Enrolments'!$F11)</f>
        <v/>
      </c>
      <c r="J37" s="185" t="str">
        <f>IF(ISERROR(+J12*'A) # of Enrolments'!M11*'A) # of Enrolments'!$H11/'A) # of Enrolments'!$F11),"",+J12*'A) # of Enrolments'!M11*'A) # of Enrolments'!$H11/'A) # of Enrolments'!$F11)</f>
        <v/>
      </c>
      <c r="K37" s="185" t="str">
        <f>IF(ISERROR(+K12*'A) # of Enrolments'!N11*'A) # of Enrolments'!$H11/'A) # of Enrolments'!$F11),"",+K12*'A) # of Enrolments'!N11*'A) # of Enrolments'!$H11/'A) # of Enrolments'!$F11)</f>
        <v/>
      </c>
      <c r="L37" s="185" t="str">
        <f>IF(ISERROR(+L12*'A) # of Enrolments'!O11*'A) # of Enrolments'!$H11/'A) # of Enrolments'!$F11),"",+L12*'A) # of Enrolments'!O11*'A) # of Enrolments'!$H11/'A) # of Enrolments'!$F11)</f>
        <v/>
      </c>
      <c r="M37" s="185" t="str">
        <f>IF(ISERROR(+M12*'A) # of Enrolments'!P11*'A) # of Enrolments'!$H11/'A) # of Enrolments'!$F11),"",+M12*'A) # of Enrolments'!P11*'A) # of Enrolments'!$H11/'A) # of Enrolments'!$F11)</f>
        <v/>
      </c>
      <c r="N37" s="91">
        <f>SUM(F37:M37)</f>
        <v>0</v>
      </c>
      <c r="O37" s="185" t="str">
        <f>IF(ISERROR(+O12*'A) # of Enrolments'!R11*'A) # of Enrolments'!$H11/'A) # of Enrolments'!$F11),"",+O12*'A) # of Enrolments'!R11*'A) # of Enrolments'!$H11/'A) # of Enrolments'!$F11)</f>
        <v/>
      </c>
      <c r="P37" s="185" t="str">
        <f>IF(ISERROR(+P12*'A) # of Enrolments'!S11*'A) # of Enrolments'!$H11/'A) # of Enrolments'!$F11),"",+P12*'A) # of Enrolments'!S11*'A) # of Enrolments'!$H11/'A) # of Enrolments'!$F11)</f>
        <v/>
      </c>
      <c r="Q37" s="185" t="str">
        <f>IF(ISERROR(+Q12*'A) # of Enrolments'!T11*'A) # of Enrolments'!$H11/'A) # of Enrolments'!$F11),"",+Q12*'A) # of Enrolments'!T11*'A) # of Enrolments'!$H11/'A) # of Enrolments'!$F11)</f>
        <v/>
      </c>
      <c r="R37" s="185" t="str">
        <f>IF(ISERROR(+R12*'A) # of Enrolments'!U11*'A) # of Enrolments'!$H11/'A) # of Enrolments'!$F11),"",+R12*'A) # of Enrolments'!U11*'A) # of Enrolments'!$H11/'A) # of Enrolments'!$F11)</f>
        <v/>
      </c>
      <c r="S37" s="91">
        <f>IF(ISERROR(SUM(O37:R37)),"",(SUM(O37:R37)))</f>
        <v>0</v>
      </c>
      <c r="T37" s="91">
        <f>+S37+N37</f>
        <v>0</v>
      </c>
    </row>
    <row r="38" spans="1:20" outlineLevel="1" x14ac:dyDescent="0.35">
      <c r="A38" s="89" t="str">
        <f t="shared" ref="A38:A56" si="4">+IF(A13="","",A13)</f>
        <v/>
      </c>
      <c r="B38" s="79" t="str">
        <f>IF(ISERROR(VLOOKUP(A38,Legend!$A$6:$B$8,2,FALSE)),"",(VLOOKUP(A38,Legend!$A$6:$B$8,2,FALSE)))</f>
        <v/>
      </c>
      <c r="C38" s="89" t="str">
        <f t="shared" si="3"/>
        <v/>
      </c>
      <c r="D38" s="89" t="str">
        <f t="shared" si="3"/>
        <v/>
      </c>
      <c r="E38" s="89" t="str">
        <f t="shared" si="3"/>
        <v/>
      </c>
      <c r="F38" s="185" t="str">
        <f>IF(ISERROR(+F13*'A) # of Enrolments'!I12*'A) # of Enrolments'!$H12/'A) # of Enrolments'!$F12),"",+F13*'A) # of Enrolments'!I12*'A) # of Enrolments'!$H12/'A) # of Enrolments'!$F12)</f>
        <v/>
      </c>
      <c r="G38" s="185" t="str">
        <f>IF(ISERROR(+G13*'A) # of Enrolments'!J12*'A) # of Enrolments'!$H12/'A) # of Enrolments'!$F12),"",+G13*'A) # of Enrolments'!J12*'A) # of Enrolments'!$H12/'A) # of Enrolments'!$F12)</f>
        <v/>
      </c>
      <c r="H38" s="185" t="str">
        <f>IF(ISERROR(+H13*'A) # of Enrolments'!K12*'A) # of Enrolments'!$H12/'A) # of Enrolments'!$F12),"",+H13*'A) # of Enrolments'!K12*'A) # of Enrolments'!$H12/'A) # of Enrolments'!$F12)</f>
        <v/>
      </c>
      <c r="I38" s="185" t="str">
        <f>IF(ISERROR(+I13*'A) # of Enrolments'!L12*'A) # of Enrolments'!$H12/'A) # of Enrolments'!$F12),"",+I13*'A) # of Enrolments'!L12*'A) # of Enrolments'!$H12/'A) # of Enrolments'!$F12)</f>
        <v/>
      </c>
      <c r="J38" s="185" t="str">
        <f>IF(ISERROR(+J13*'A) # of Enrolments'!M12*'A) # of Enrolments'!$H12/'A) # of Enrolments'!$F12),"",+J13*'A) # of Enrolments'!M12*'A) # of Enrolments'!$H12/'A) # of Enrolments'!$F12)</f>
        <v/>
      </c>
      <c r="K38" s="185" t="str">
        <f>IF(ISERROR(+K13*'A) # of Enrolments'!N12*'A) # of Enrolments'!$H12/'A) # of Enrolments'!$F12),"",+K13*'A) # of Enrolments'!N12*'A) # of Enrolments'!$H12/'A) # of Enrolments'!$F12)</f>
        <v/>
      </c>
      <c r="L38" s="185" t="str">
        <f>IF(ISERROR(+L13*'A) # of Enrolments'!O12*'A) # of Enrolments'!$H12/'A) # of Enrolments'!$F12),"",+L13*'A) # of Enrolments'!O12*'A) # of Enrolments'!$H12/'A) # of Enrolments'!$F12)</f>
        <v/>
      </c>
      <c r="M38" s="185" t="str">
        <f>IF(ISERROR(+M13*'A) # of Enrolments'!P12*'A) # of Enrolments'!$H12/'A) # of Enrolments'!$F12),"",+M13*'A) # of Enrolments'!P12*'A) # of Enrolments'!$H12/'A) # of Enrolments'!$F12)</f>
        <v/>
      </c>
      <c r="N38" s="91">
        <f t="shared" ref="N38:N56" si="5">SUM(F38:M38)</f>
        <v>0</v>
      </c>
      <c r="O38" s="185" t="str">
        <f>IF(ISERROR(+O13*'A) # of Enrolments'!R12*'A) # of Enrolments'!$H12/'A) # of Enrolments'!$F12),"",+O13*'A) # of Enrolments'!R12*'A) # of Enrolments'!$H12/'A) # of Enrolments'!$F12)</f>
        <v/>
      </c>
      <c r="P38" s="185" t="str">
        <f>IF(ISERROR(+P13*'A) # of Enrolments'!S12*'A) # of Enrolments'!$H12/'A) # of Enrolments'!$F12),"",+P13*'A) # of Enrolments'!S12*'A) # of Enrolments'!$H12/'A) # of Enrolments'!$F12)</f>
        <v/>
      </c>
      <c r="Q38" s="185" t="str">
        <f>IF(ISERROR(+Q13*'A) # of Enrolments'!T12*'A) # of Enrolments'!$H12/'A) # of Enrolments'!$F12),"",+Q13*'A) # of Enrolments'!T12*'A) # of Enrolments'!$H12/'A) # of Enrolments'!$F12)</f>
        <v/>
      </c>
      <c r="R38" s="185" t="str">
        <f>IF(ISERROR(+R13*'A) # of Enrolments'!U12*'A) # of Enrolments'!$H12/'A) # of Enrolments'!$F12),"",+R13*'A) # of Enrolments'!U12*'A) # of Enrolments'!$H12/'A) # of Enrolments'!$F12)</f>
        <v/>
      </c>
      <c r="S38" s="91">
        <f t="shared" ref="S38:S56" si="6">IF(ISERROR(SUM(O38:R38)),"",(SUM(O38:R38)))</f>
        <v>0</v>
      </c>
      <c r="T38" s="91">
        <f t="shared" ref="T38:T56" si="7">+S38+N38</f>
        <v>0</v>
      </c>
    </row>
    <row r="39" spans="1:20" outlineLevel="1" x14ac:dyDescent="0.35">
      <c r="A39" s="89" t="str">
        <f t="shared" si="4"/>
        <v/>
      </c>
      <c r="B39" s="79" t="str">
        <f>IF(ISERROR(VLOOKUP(A39,Legend!$A$6:$B$8,2,FALSE)),"",(VLOOKUP(A39,Legend!$A$6:$B$8,2,FALSE)))</f>
        <v/>
      </c>
      <c r="C39" s="89" t="str">
        <f t="shared" si="3"/>
        <v/>
      </c>
      <c r="D39" s="89" t="str">
        <f t="shared" si="3"/>
        <v/>
      </c>
      <c r="E39" s="89" t="str">
        <f t="shared" si="3"/>
        <v/>
      </c>
      <c r="F39" s="185" t="str">
        <f>IF(ISERROR(+F14*'A) # of Enrolments'!I13*'A) # of Enrolments'!$H13/'A) # of Enrolments'!$F13),"",+F14*'A) # of Enrolments'!I13*'A) # of Enrolments'!$H13/'A) # of Enrolments'!$F13)</f>
        <v/>
      </c>
      <c r="G39" s="185" t="str">
        <f>IF(ISERROR(+G14*'A) # of Enrolments'!J13*'A) # of Enrolments'!$H13/'A) # of Enrolments'!$F13),"",+G14*'A) # of Enrolments'!J13*'A) # of Enrolments'!$H13/'A) # of Enrolments'!$F13)</f>
        <v/>
      </c>
      <c r="H39" s="185" t="str">
        <f>IF(ISERROR(+H14*'A) # of Enrolments'!K13*'A) # of Enrolments'!$H13/'A) # of Enrolments'!$F13),"",+H14*'A) # of Enrolments'!K13*'A) # of Enrolments'!$H13/'A) # of Enrolments'!$F13)</f>
        <v/>
      </c>
      <c r="I39" s="185" t="str">
        <f>IF(ISERROR(+I14*'A) # of Enrolments'!L13*'A) # of Enrolments'!$H13/'A) # of Enrolments'!$F13),"",+I14*'A) # of Enrolments'!L13*'A) # of Enrolments'!$H13/'A) # of Enrolments'!$F13)</f>
        <v/>
      </c>
      <c r="J39" s="185" t="str">
        <f>IF(ISERROR(+J14*'A) # of Enrolments'!M13*'A) # of Enrolments'!$H13/'A) # of Enrolments'!$F13),"",+J14*'A) # of Enrolments'!M13*'A) # of Enrolments'!$H13/'A) # of Enrolments'!$F13)</f>
        <v/>
      </c>
      <c r="K39" s="185" t="str">
        <f>IF(ISERROR(+K14*'A) # of Enrolments'!N13*'A) # of Enrolments'!$H13/'A) # of Enrolments'!$F13),"",+K14*'A) # of Enrolments'!N13*'A) # of Enrolments'!$H13/'A) # of Enrolments'!$F13)</f>
        <v/>
      </c>
      <c r="L39" s="185" t="str">
        <f>IF(ISERROR(+L14*'A) # of Enrolments'!O13*'A) # of Enrolments'!$H13/'A) # of Enrolments'!$F13),"",+L14*'A) # of Enrolments'!O13*'A) # of Enrolments'!$H13/'A) # of Enrolments'!$F13)</f>
        <v/>
      </c>
      <c r="M39" s="185" t="str">
        <f>IF(ISERROR(+M14*'A) # of Enrolments'!P13*'A) # of Enrolments'!$H13/'A) # of Enrolments'!$F13),"",+M14*'A) # of Enrolments'!P13*'A) # of Enrolments'!$H13/'A) # of Enrolments'!$F13)</f>
        <v/>
      </c>
      <c r="N39" s="91">
        <f t="shared" si="5"/>
        <v>0</v>
      </c>
      <c r="O39" s="185" t="str">
        <f>IF(ISERROR(+O14*'A) # of Enrolments'!R13*'A) # of Enrolments'!$H13/'A) # of Enrolments'!$F13),"",+O14*'A) # of Enrolments'!R13*'A) # of Enrolments'!$H13/'A) # of Enrolments'!$F13)</f>
        <v/>
      </c>
      <c r="P39" s="185" t="str">
        <f>IF(ISERROR(+P14*'A) # of Enrolments'!S13*'A) # of Enrolments'!$H13/'A) # of Enrolments'!$F13),"",+P14*'A) # of Enrolments'!S13*'A) # of Enrolments'!$H13/'A) # of Enrolments'!$F13)</f>
        <v/>
      </c>
      <c r="Q39" s="185" t="str">
        <f>IF(ISERROR(+Q14*'A) # of Enrolments'!T13*'A) # of Enrolments'!$H13/'A) # of Enrolments'!$F13),"",+Q14*'A) # of Enrolments'!T13*'A) # of Enrolments'!$H13/'A) # of Enrolments'!$F13)</f>
        <v/>
      </c>
      <c r="R39" s="185" t="str">
        <f>IF(ISERROR(+R14*'A) # of Enrolments'!U13*'A) # of Enrolments'!$H13/'A) # of Enrolments'!$F13),"",+R14*'A) # of Enrolments'!U13*'A) # of Enrolments'!$H13/'A) # of Enrolments'!$F13)</f>
        <v/>
      </c>
      <c r="S39" s="91">
        <f t="shared" si="6"/>
        <v>0</v>
      </c>
      <c r="T39" s="91">
        <f t="shared" si="7"/>
        <v>0</v>
      </c>
    </row>
    <row r="40" spans="1:20" outlineLevel="1" x14ac:dyDescent="0.35">
      <c r="A40" s="89" t="str">
        <f t="shared" si="4"/>
        <v/>
      </c>
      <c r="B40" s="79" t="str">
        <f>IF(ISERROR(VLOOKUP(A40,Legend!$A$6:$B$8,2,FALSE)),"",(VLOOKUP(A40,Legend!$A$6:$B$8,2,FALSE)))</f>
        <v/>
      </c>
      <c r="C40" s="89" t="str">
        <f t="shared" si="3"/>
        <v/>
      </c>
      <c r="D40" s="89" t="str">
        <f t="shared" si="3"/>
        <v/>
      </c>
      <c r="E40" s="89" t="str">
        <f t="shared" si="3"/>
        <v/>
      </c>
      <c r="F40" s="185" t="str">
        <f>IF(ISERROR(+F15*'A) # of Enrolments'!I14*'A) # of Enrolments'!$H14/'A) # of Enrolments'!$F14),"",+F15*'A) # of Enrolments'!I14*'A) # of Enrolments'!$H14/'A) # of Enrolments'!$F14)</f>
        <v/>
      </c>
      <c r="G40" s="185" t="str">
        <f>IF(ISERROR(+G15*'A) # of Enrolments'!J14*'A) # of Enrolments'!$H14/'A) # of Enrolments'!$F14),"",+G15*'A) # of Enrolments'!J14*'A) # of Enrolments'!$H14/'A) # of Enrolments'!$F14)</f>
        <v/>
      </c>
      <c r="H40" s="185" t="str">
        <f>IF(ISERROR(+H15*'A) # of Enrolments'!K14*'A) # of Enrolments'!$H14/'A) # of Enrolments'!$F14),"",+H15*'A) # of Enrolments'!K14*'A) # of Enrolments'!$H14/'A) # of Enrolments'!$F14)</f>
        <v/>
      </c>
      <c r="I40" s="185" t="str">
        <f>IF(ISERROR(+I15*'A) # of Enrolments'!L14*'A) # of Enrolments'!$H14/'A) # of Enrolments'!$F14),"",+I15*'A) # of Enrolments'!L14*'A) # of Enrolments'!$H14/'A) # of Enrolments'!$F14)</f>
        <v/>
      </c>
      <c r="J40" s="185" t="str">
        <f>IF(ISERROR(+J15*'A) # of Enrolments'!M14*'A) # of Enrolments'!$H14/'A) # of Enrolments'!$F14),"",+J15*'A) # of Enrolments'!M14*'A) # of Enrolments'!$H14/'A) # of Enrolments'!$F14)</f>
        <v/>
      </c>
      <c r="K40" s="185" t="str">
        <f>IF(ISERROR(+K15*'A) # of Enrolments'!N14*'A) # of Enrolments'!$H14/'A) # of Enrolments'!$F14),"",+K15*'A) # of Enrolments'!N14*'A) # of Enrolments'!$H14/'A) # of Enrolments'!$F14)</f>
        <v/>
      </c>
      <c r="L40" s="185" t="str">
        <f>IF(ISERROR(+L15*'A) # of Enrolments'!O14*'A) # of Enrolments'!$H14/'A) # of Enrolments'!$F14),"",+L15*'A) # of Enrolments'!O14*'A) # of Enrolments'!$H14/'A) # of Enrolments'!$F14)</f>
        <v/>
      </c>
      <c r="M40" s="185" t="str">
        <f>IF(ISERROR(+M15*'A) # of Enrolments'!P14*'A) # of Enrolments'!$H14/'A) # of Enrolments'!$F14),"",+M15*'A) # of Enrolments'!P14*'A) # of Enrolments'!$H14/'A) # of Enrolments'!$F14)</f>
        <v/>
      </c>
      <c r="N40" s="91">
        <f t="shared" si="5"/>
        <v>0</v>
      </c>
      <c r="O40" s="185" t="str">
        <f>IF(ISERROR(+O15*'A) # of Enrolments'!R14*'A) # of Enrolments'!$H14/'A) # of Enrolments'!$F14),"",+O15*'A) # of Enrolments'!R14*'A) # of Enrolments'!$H14/'A) # of Enrolments'!$F14)</f>
        <v/>
      </c>
      <c r="P40" s="185" t="str">
        <f>IF(ISERROR(+P15*'A) # of Enrolments'!S14*'A) # of Enrolments'!$H14/'A) # of Enrolments'!$F14),"",+P15*'A) # of Enrolments'!S14*'A) # of Enrolments'!$H14/'A) # of Enrolments'!$F14)</f>
        <v/>
      </c>
      <c r="Q40" s="185" t="str">
        <f>IF(ISERROR(+Q15*'A) # of Enrolments'!T14*'A) # of Enrolments'!$H14/'A) # of Enrolments'!$F14),"",+Q15*'A) # of Enrolments'!T14*'A) # of Enrolments'!$H14/'A) # of Enrolments'!$F14)</f>
        <v/>
      </c>
      <c r="R40" s="185" t="str">
        <f>IF(ISERROR(+R15*'A) # of Enrolments'!U14*'A) # of Enrolments'!$H14/'A) # of Enrolments'!$F14),"",+R15*'A) # of Enrolments'!U14*'A) # of Enrolments'!$H14/'A) # of Enrolments'!$F14)</f>
        <v/>
      </c>
      <c r="S40" s="91">
        <f t="shared" si="6"/>
        <v>0</v>
      </c>
      <c r="T40" s="91">
        <f t="shared" si="7"/>
        <v>0</v>
      </c>
    </row>
    <row r="41" spans="1:20" outlineLevel="1" x14ac:dyDescent="0.35">
      <c r="A41" s="89" t="str">
        <f t="shared" si="4"/>
        <v/>
      </c>
      <c r="B41" s="79" t="str">
        <f>IF(ISERROR(VLOOKUP(A41,Legend!$A$6:$B$8,2,FALSE)),"",(VLOOKUP(A41,Legend!$A$6:$B$8,2,FALSE)))</f>
        <v/>
      </c>
      <c r="C41" s="89" t="str">
        <f t="shared" si="3"/>
        <v/>
      </c>
      <c r="D41" s="89" t="str">
        <f t="shared" si="3"/>
        <v/>
      </c>
      <c r="E41" s="89" t="str">
        <f t="shared" si="3"/>
        <v/>
      </c>
      <c r="F41" s="185" t="str">
        <f>IF(ISERROR(+F16*'A) # of Enrolments'!I15*'A) # of Enrolments'!$H15/'A) # of Enrolments'!$F15),"",+F16*'A) # of Enrolments'!I15*'A) # of Enrolments'!$H15/'A) # of Enrolments'!$F15)</f>
        <v/>
      </c>
      <c r="G41" s="185" t="str">
        <f>IF(ISERROR(+G16*'A) # of Enrolments'!J15*'A) # of Enrolments'!$H15/'A) # of Enrolments'!$F15),"",+G16*'A) # of Enrolments'!J15*'A) # of Enrolments'!$H15/'A) # of Enrolments'!$F15)</f>
        <v/>
      </c>
      <c r="H41" s="185" t="str">
        <f>IF(ISERROR(+H16*'A) # of Enrolments'!K15*'A) # of Enrolments'!$H15/'A) # of Enrolments'!$F15),"",+H16*'A) # of Enrolments'!K15*'A) # of Enrolments'!$H15/'A) # of Enrolments'!$F15)</f>
        <v/>
      </c>
      <c r="I41" s="185" t="str">
        <f>IF(ISERROR(+I16*'A) # of Enrolments'!L15*'A) # of Enrolments'!$H15/'A) # of Enrolments'!$F15),"",+I16*'A) # of Enrolments'!L15*'A) # of Enrolments'!$H15/'A) # of Enrolments'!$F15)</f>
        <v/>
      </c>
      <c r="J41" s="185" t="str">
        <f>IF(ISERROR(+J16*'A) # of Enrolments'!M15*'A) # of Enrolments'!$H15/'A) # of Enrolments'!$F15),"",+J16*'A) # of Enrolments'!M15*'A) # of Enrolments'!$H15/'A) # of Enrolments'!$F15)</f>
        <v/>
      </c>
      <c r="K41" s="185" t="str">
        <f>IF(ISERROR(+K16*'A) # of Enrolments'!N15*'A) # of Enrolments'!$H15/'A) # of Enrolments'!$F15),"",+K16*'A) # of Enrolments'!N15*'A) # of Enrolments'!$H15/'A) # of Enrolments'!$F15)</f>
        <v/>
      </c>
      <c r="L41" s="185" t="str">
        <f>IF(ISERROR(+L16*'A) # of Enrolments'!O15*'A) # of Enrolments'!$H15/'A) # of Enrolments'!$F15),"",+L16*'A) # of Enrolments'!O15*'A) # of Enrolments'!$H15/'A) # of Enrolments'!$F15)</f>
        <v/>
      </c>
      <c r="M41" s="185" t="str">
        <f>IF(ISERROR(+M16*'A) # of Enrolments'!P15*'A) # of Enrolments'!$H15/'A) # of Enrolments'!$F15),"",+M16*'A) # of Enrolments'!P15*'A) # of Enrolments'!$H15/'A) # of Enrolments'!$F15)</f>
        <v/>
      </c>
      <c r="N41" s="91">
        <f t="shared" si="5"/>
        <v>0</v>
      </c>
      <c r="O41" s="185" t="str">
        <f>IF(ISERROR(+O16*'A) # of Enrolments'!R15*'A) # of Enrolments'!$H15/'A) # of Enrolments'!$F15),"",+O16*'A) # of Enrolments'!R15*'A) # of Enrolments'!$H15/'A) # of Enrolments'!$F15)</f>
        <v/>
      </c>
      <c r="P41" s="185" t="str">
        <f>IF(ISERROR(+P16*'A) # of Enrolments'!S15*'A) # of Enrolments'!$H15/'A) # of Enrolments'!$F15),"",+P16*'A) # of Enrolments'!S15*'A) # of Enrolments'!$H15/'A) # of Enrolments'!$F15)</f>
        <v/>
      </c>
      <c r="Q41" s="185" t="str">
        <f>IF(ISERROR(+Q16*'A) # of Enrolments'!T15*'A) # of Enrolments'!$H15/'A) # of Enrolments'!$F15),"",+Q16*'A) # of Enrolments'!T15*'A) # of Enrolments'!$H15/'A) # of Enrolments'!$F15)</f>
        <v/>
      </c>
      <c r="R41" s="185" t="str">
        <f>IF(ISERROR(+R16*'A) # of Enrolments'!U15*'A) # of Enrolments'!$H15/'A) # of Enrolments'!$F15),"",+R16*'A) # of Enrolments'!U15*'A) # of Enrolments'!$H15/'A) # of Enrolments'!$F15)</f>
        <v/>
      </c>
      <c r="S41" s="91">
        <f t="shared" si="6"/>
        <v>0</v>
      </c>
      <c r="T41" s="91">
        <f t="shared" si="7"/>
        <v>0</v>
      </c>
    </row>
    <row r="42" spans="1:20" outlineLevel="1" x14ac:dyDescent="0.35">
      <c r="A42" s="89" t="str">
        <f t="shared" si="4"/>
        <v/>
      </c>
      <c r="B42" s="79" t="str">
        <f>IF(ISERROR(VLOOKUP(A42,Legend!$A$6:$B$8,2,FALSE)),"",(VLOOKUP(A42,Legend!$A$6:$B$8,2,FALSE)))</f>
        <v/>
      </c>
      <c r="C42" s="89" t="str">
        <f t="shared" si="3"/>
        <v/>
      </c>
      <c r="D42" s="89" t="str">
        <f t="shared" si="3"/>
        <v/>
      </c>
      <c r="E42" s="89" t="str">
        <f t="shared" si="3"/>
        <v/>
      </c>
      <c r="F42" s="185" t="str">
        <f>IF(ISERROR(+F17*'A) # of Enrolments'!I16*'A) # of Enrolments'!$H16/'A) # of Enrolments'!$F16),"",+F17*'A) # of Enrolments'!I16*'A) # of Enrolments'!$H16/'A) # of Enrolments'!$F16)</f>
        <v/>
      </c>
      <c r="G42" s="185" t="str">
        <f>IF(ISERROR(+G17*'A) # of Enrolments'!J16*'A) # of Enrolments'!$H16/'A) # of Enrolments'!$F16),"",+G17*'A) # of Enrolments'!J16*'A) # of Enrolments'!$H16/'A) # of Enrolments'!$F16)</f>
        <v/>
      </c>
      <c r="H42" s="185" t="str">
        <f>IF(ISERROR(+H17*'A) # of Enrolments'!K16*'A) # of Enrolments'!$H16/'A) # of Enrolments'!$F16),"",+H17*'A) # of Enrolments'!K16*'A) # of Enrolments'!$H16/'A) # of Enrolments'!$F16)</f>
        <v/>
      </c>
      <c r="I42" s="185" t="str">
        <f>IF(ISERROR(+I17*'A) # of Enrolments'!L16*'A) # of Enrolments'!$H16/'A) # of Enrolments'!$F16),"",+I17*'A) # of Enrolments'!L16*'A) # of Enrolments'!$H16/'A) # of Enrolments'!$F16)</f>
        <v/>
      </c>
      <c r="J42" s="185" t="str">
        <f>IF(ISERROR(+J17*'A) # of Enrolments'!M16*'A) # of Enrolments'!$H16/'A) # of Enrolments'!$F16),"",+J17*'A) # of Enrolments'!M16*'A) # of Enrolments'!$H16/'A) # of Enrolments'!$F16)</f>
        <v/>
      </c>
      <c r="K42" s="185" t="str">
        <f>IF(ISERROR(+K17*'A) # of Enrolments'!N16*'A) # of Enrolments'!$H16/'A) # of Enrolments'!$F16),"",+K17*'A) # of Enrolments'!N16*'A) # of Enrolments'!$H16/'A) # of Enrolments'!$F16)</f>
        <v/>
      </c>
      <c r="L42" s="185" t="str">
        <f>IF(ISERROR(+L17*'A) # of Enrolments'!O16*'A) # of Enrolments'!$H16/'A) # of Enrolments'!$F16),"",+L17*'A) # of Enrolments'!O16*'A) # of Enrolments'!$H16/'A) # of Enrolments'!$F16)</f>
        <v/>
      </c>
      <c r="M42" s="185" t="str">
        <f>IF(ISERROR(+M17*'A) # of Enrolments'!P16*'A) # of Enrolments'!$H16/'A) # of Enrolments'!$F16),"",+M17*'A) # of Enrolments'!P16*'A) # of Enrolments'!$H16/'A) # of Enrolments'!$F16)</f>
        <v/>
      </c>
      <c r="N42" s="91">
        <f t="shared" si="5"/>
        <v>0</v>
      </c>
      <c r="O42" s="185" t="str">
        <f>IF(ISERROR(+O17*'A) # of Enrolments'!R16*'A) # of Enrolments'!$H16/'A) # of Enrolments'!$F16),"",+O17*'A) # of Enrolments'!R16*'A) # of Enrolments'!$H16/'A) # of Enrolments'!$F16)</f>
        <v/>
      </c>
      <c r="P42" s="185" t="str">
        <f>IF(ISERROR(+P17*'A) # of Enrolments'!S16*'A) # of Enrolments'!$H16/'A) # of Enrolments'!$F16),"",+P17*'A) # of Enrolments'!S16*'A) # of Enrolments'!$H16/'A) # of Enrolments'!$F16)</f>
        <v/>
      </c>
      <c r="Q42" s="185" t="str">
        <f>IF(ISERROR(+Q17*'A) # of Enrolments'!T16*'A) # of Enrolments'!$H16/'A) # of Enrolments'!$F16),"",+Q17*'A) # of Enrolments'!T16*'A) # of Enrolments'!$H16/'A) # of Enrolments'!$F16)</f>
        <v/>
      </c>
      <c r="R42" s="185" t="str">
        <f>IF(ISERROR(+R17*'A) # of Enrolments'!U16*'A) # of Enrolments'!$H16/'A) # of Enrolments'!$F16),"",+R17*'A) # of Enrolments'!U16*'A) # of Enrolments'!$H16/'A) # of Enrolments'!$F16)</f>
        <v/>
      </c>
      <c r="S42" s="91">
        <f t="shared" si="6"/>
        <v>0</v>
      </c>
      <c r="T42" s="91">
        <f t="shared" si="7"/>
        <v>0</v>
      </c>
    </row>
    <row r="43" spans="1:20" outlineLevel="1" x14ac:dyDescent="0.35">
      <c r="A43" s="89" t="str">
        <f t="shared" si="4"/>
        <v/>
      </c>
      <c r="B43" s="79" t="str">
        <f>IF(ISERROR(VLOOKUP(A43,Legend!$A$6:$B$8,2,FALSE)),"",(VLOOKUP(A43,Legend!$A$6:$B$8,2,FALSE)))</f>
        <v/>
      </c>
      <c r="C43" s="89" t="str">
        <f t="shared" si="3"/>
        <v/>
      </c>
      <c r="D43" s="89" t="str">
        <f t="shared" si="3"/>
        <v/>
      </c>
      <c r="E43" s="89" t="str">
        <f t="shared" si="3"/>
        <v/>
      </c>
      <c r="F43" s="185" t="str">
        <f>IF(ISERROR(+F18*'A) # of Enrolments'!I17*'A) # of Enrolments'!$H17/'A) # of Enrolments'!$F17),"",+F18*'A) # of Enrolments'!I17*'A) # of Enrolments'!$H17/'A) # of Enrolments'!$F17)</f>
        <v/>
      </c>
      <c r="G43" s="185" t="str">
        <f>IF(ISERROR(+G18*'A) # of Enrolments'!J17*'A) # of Enrolments'!$H17/'A) # of Enrolments'!$F17),"",+G18*'A) # of Enrolments'!J17*'A) # of Enrolments'!$H17/'A) # of Enrolments'!$F17)</f>
        <v/>
      </c>
      <c r="H43" s="185" t="str">
        <f>IF(ISERROR(+H18*'A) # of Enrolments'!K17*'A) # of Enrolments'!$H17/'A) # of Enrolments'!$F17),"",+H18*'A) # of Enrolments'!K17*'A) # of Enrolments'!$H17/'A) # of Enrolments'!$F17)</f>
        <v/>
      </c>
      <c r="I43" s="185" t="str">
        <f>IF(ISERROR(+I18*'A) # of Enrolments'!L17*'A) # of Enrolments'!$H17/'A) # of Enrolments'!$F17),"",+I18*'A) # of Enrolments'!L17*'A) # of Enrolments'!$H17/'A) # of Enrolments'!$F17)</f>
        <v/>
      </c>
      <c r="J43" s="185" t="str">
        <f>IF(ISERROR(+J18*'A) # of Enrolments'!M17*'A) # of Enrolments'!$H17/'A) # of Enrolments'!$F17),"",+J18*'A) # of Enrolments'!M17*'A) # of Enrolments'!$H17/'A) # of Enrolments'!$F17)</f>
        <v/>
      </c>
      <c r="K43" s="185" t="str">
        <f>IF(ISERROR(+K18*'A) # of Enrolments'!N17*'A) # of Enrolments'!$H17/'A) # of Enrolments'!$F17),"",+K18*'A) # of Enrolments'!N17*'A) # of Enrolments'!$H17/'A) # of Enrolments'!$F17)</f>
        <v/>
      </c>
      <c r="L43" s="185" t="str">
        <f>IF(ISERROR(+L18*'A) # of Enrolments'!O17*'A) # of Enrolments'!$H17/'A) # of Enrolments'!$F17),"",+L18*'A) # of Enrolments'!O17*'A) # of Enrolments'!$H17/'A) # of Enrolments'!$F17)</f>
        <v/>
      </c>
      <c r="M43" s="185" t="str">
        <f>IF(ISERROR(+M18*'A) # of Enrolments'!P17*'A) # of Enrolments'!$H17/'A) # of Enrolments'!$F17),"",+M18*'A) # of Enrolments'!P17*'A) # of Enrolments'!$H17/'A) # of Enrolments'!$F17)</f>
        <v/>
      </c>
      <c r="N43" s="91">
        <f t="shared" si="5"/>
        <v>0</v>
      </c>
      <c r="O43" s="185" t="str">
        <f>IF(ISERROR(+O18*'A) # of Enrolments'!R17*'A) # of Enrolments'!$H17/'A) # of Enrolments'!$F17),"",+O18*'A) # of Enrolments'!R17*'A) # of Enrolments'!$H17/'A) # of Enrolments'!$F17)</f>
        <v/>
      </c>
      <c r="P43" s="185" t="str">
        <f>IF(ISERROR(+P18*'A) # of Enrolments'!S17*'A) # of Enrolments'!$H17/'A) # of Enrolments'!$F17),"",+P18*'A) # of Enrolments'!S17*'A) # of Enrolments'!$H17/'A) # of Enrolments'!$F17)</f>
        <v/>
      </c>
      <c r="Q43" s="185" t="str">
        <f>IF(ISERROR(+Q18*'A) # of Enrolments'!T17*'A) # of Enrolments'!$H17/'A) # of Enrolments'!$F17),"",+Q18*'A) # of Enrolments'!T17*'A) # of Enrolments'!$H17/'A) # of Enrolments'!$F17)</f>
        <v/>
      </c>
      <c r="R43" s="185" t="str">
        <f>IF(ISERROR(+R18*'A) # of Enrolments'!U17*'A) # of Enrolments'!$H17/'A) # of Enrolments'!$F17),"",+R18*'A) # of Enrolments'!U17*'A) # of Enrolments'!$H17/'A) # of Enrolments'!$F17)</f>
        <v/>
      </c>
      <c r="S43" s="91">
        <f t="shared" si="6"/>
        <v>0</v>
      </c>
      <c r="T43" s="91">
        <f t="shared" si="7"/>
        <v>0</v>
      </c>
    </row>
    <row r="44" spans="1:20" outlineLevel="1" x14ac:dyDescent="0.35">
      <c r="A44" s="89" t="str">
        <f t="shared" si="4"/>
        <v/>
      </c>
      <c r="B44" s="79" t="str">
        <f>IF(ISERROR(VLOOKUP(A44,Legend!$A$6:$B$8,2,FALSE)),"",(VLOOKUP(A44,Legend!$A$6:$B$8,2,FALSE)))</f>
        <v/>
      </c>
      <c r="C44" s="89" t="str">
        <f t="shared" si="3"/>
        <v/>
      </c>
      <c r="D44" s="89" t="str">
        <f t="shared" si="3"/>
        <v/>
      </c>
      <c r="E44" s="89" t="str">
        <f t="shared" si="3"/>
        <v/>
      </c>
      <c r="F44" s="185" t="str">
        <f>IF(ISERROR(+F19*'A) # of Enrolments'!I18*'A) # of Enrolments'!$H18/'A) # of Enrolments'!$F18),"",+F19*'A) # of Enrolments'!I18*'A) # of Enrolments'!$H18/'A) # of Enrolments'!$F18)</f>
        <v/>
      </c>
      <c r="G44" s="185" t="str">
        <f>IF(ISERROR(+G19*'A) # of Enrolments'!J18*'A) # of Enrolments'!$H18/'A) # of Enrolments'!$F18),"",+G19*'A) # of Enrolments'!J18*'A) # of Enrolments'!$H18/'A) # of Enrolments'!$F18)</f>
        <v/>
      </c>
      <c r="H44" s="185" t="str">
        <f>IF(ISERROR(+H19*'A) # of Enrolments'!K18*'A) # of Enrolments'!$H18/'A) # of Enrolments'!$F18),"",+H19*'A) # of Enrolments'!K18*'A) # of Enrolments'!$H18/'A) # of Enrolments'!$F18)</f>
        <v/>
      </c>
      <c r="I44" s="185" t="str">
        <f>IF(ISERROR(+I19*'A) # of Enrolments'!L18*'A) # of Enrolments'!$H18/'A) # of Enrolments'!$F18),"",+I19*'A) # of Enrolments'!L18*'A) # of Enrolments'!$H18/'A) # of Enrolments'!$F18)</f>
        <v/>
      </c>
      <c r="J44" s="185" t="str">
        <f>IF(ISERROR(+J19*'A) # of Enrolments'!M18*'A) # of Enrolments'!$H18/'A) # of Enrolments'!$F18),"",+J19*'A) # of Enrolments'!M18*'A) # of Enrolments'!$H18/'A) # of Enrolments'!$F18)</f>
        <v/>
      </c>
      <c r="K44" s="185" t="str">
        <f>IF(ISERROR(+K19*'A) # of Enrolments'!N18*'A) # of Enrolments'!$H18/'A) # of Enrolments'!$F18),"",+K19*'A) # of Enrolments'!N18*'A) # of Enrolments'!$H18/'A) # of Enrolments'!$F18)</f>
        <v/>
      </c>
      <c r="L44" s="185" t="str">
        <f>IF(ISERROR(+L19*'A) # of Enrolments'!O18*'A) # of Enrolments'!$H18/'A) # of Enrolments'!$F18),"",+L19*'A) # of Enrolments'!O18*'A) # of Enrolments'!$H18/'A) # of Enrolments'!$F18)</f>
        <v/>
      </c>
      <c r="M44" s="185" t="str">
        <f>IF(ISERROR(+M19*'A) # of Enrolments'!P18*'A) # of Enrolments'!$H18/'A) # of Enrolments'!$F18),"",+M19*'A) # of Enrolments'!P18*'A) # of Enrolments'!$H18/'A) # of Enrolments'!$F18)</f>
        <v/>
      </c>
      <c r="N44" s="91">
        <f t="shared" si="5"/>
        <v>0</v>
      </c>
      <c r="O44" s="185" t="str">
        <f>IF(ISERROR(+O19*'A) # of Enrolments'!R18*'A) # of Enrolments'!$H18/'A) # of Enrolments'!$F18),"",+O19*'A) # of Enrolments'!R18*'A) # of Enrolments'!$H18/'A) # of Enrolments'!$F18)</f>
        <v/>
      </c>
      <c r="P44" s="185" t="str">
        <f>IF(ISERROR(+P19*'A) # of Enrolments'!S18*'A) # of Enrolments'!$H18/'A) # of Enrolments'!$F18),"",+P19*'A) # of Enrolments'!S18*'A) # of Enrolments'!$H18/'A) # of Enrolments'!$F18)</f>
        <v/>
      </c>
      <c r="Q44" s="185" t="str">
        <f>IF(ISERROR(+Q19*'A) # of Enrolments'!T18*'A) # of Enrolments'!$H18/'A) # of Enrolments'!$F18),"",+Q19*'A) # of Enrolments'!T18*'A) # of Enrolments'!$H18/'A) # of Enrolments'!$F18)</f>
        <v/>
      </c>
      <c r="R44" s="185" t="str">
        <f>IF(ISERROR(+R19*'A) # of Enrolments'!U18*'A) # of Enrolments'!$H18/'A) # of Enrolments'!$F18),"",+R19*'A) # of Enrolments'!U18*'A) # of Enrolments'!$H18/'A) # of Enrolments'!$F18)</f>
        <v/>
      </c>
      <c r="S44" s="91">
        <f t="shared" si="6"/>
        <v>0</v>
      </c>
      <c r="T44" s="91">
        <f t="shared" si="7"/>
        <v>0</v>
      </c>
    </row>
    <row r="45" spans="1:20" outlineLevel="1" x14ac:dyDescent="0.35">
      <c r="A45" s="89" t="str">
        <f t="shared" si="4"/>
        <v/>
      </c>
      <c r="B45" s="79" t="str">
        <f>IF(ISERROR(VLOOKUP(A45,Legend!$A$6:$B$8,2,FALSE)),"",(VLOOKUP(A45,Legend!$A$6:$B$8,2,FALSE)))</f>
        <v/>
      </c>
      <c r="C45" s="89" t="str">
        <f t="shared" si="3"/>
        <v/>
      </c>
      <c r="D45" s="89" t="str">
        <f t="shared" si="3"/>
        <v/>
      </c>
      <c r="E45" s="89" t="str">
        <f t="shared" si="3"/>
        <v/>
      </c>
      <c r="F45" s="185" t="str">
        <f>IF(ISERROR(+F20*'A) # of Enrolments'!I19*'A) # of Enrolments'!$H19/'A) # of Enrolments'!$F19),"",+F20*'A) # of Enrolments'!I19*'A) # of Enrolments'!$H19/'A) # of Enrolments'!$F19)</f>
        <v/>
      </c>
      <c r="G45" s="185" t="str">
        <f>IF(ISERROR(+G20*'A) # of Enrolments'!J19*'A) # of Enrolments'!$H19/'A) # of Enrolments'!$F19),"",+G20*'A) # of Enrolments'!J19*'A) # of Enrolments'!$H19/'A) # of Enrolments'!$F19)</f>
        <v/>
      </c>
      <c r="H45" s="185" t="str">
        <f>IF(ISERROR(+H20*'A) # of Enrolments'!K19*'A) # of Enrolments'!$H19/'A) # of Enrolments'!$F19),"",+H20*'A) # of Enrolments'!K19*'A) # of Enrolments'!$H19/'A) # of Enrolments'!$F19)</f>
        <v/>
      </c>
      <c r="I45" s="185" t="str">
        <f>IF(ISERROR(+I20*'A) # of Enrolments'!L19*'A) # of Enrolments'!$H19/'A) # of Enrolments'!$F19),"",+I20*'A) # of Enrolments'!L19*'A) # of Enrolments'!$H19/'A) # of Enrolments'!$F19)</f>
        <v/>
      </c>
      <c r="J45" s="185" t="str">
        <f>IF(ISERROR(+J20*'A) # of Enrolments'!M19*'A) # of Enrolments'!$H19/'A) # of Enrolments'!$F19),"",+J20*'A) # of Enrolments'!M19*'A) # of Enrolments'!$H19/'A) # of Enrolments'!$F19)</f>
        <v/>
      </c>
      <c r="K45" s="185" t="str">
        <f>IF(ISERROR(+K20*'A) # of Enrolments'!N19*'A) # of Enrolments'!$H19/'A) # of Enrolments'!$F19),"",+K20*'A) # of Enrolments'!N19*'A) # of Enrolments'!$H19/'A) # of Enrolments'!$F19)</f>
        <v/>
      </c>
      <c r="L45" s="185" t="str">
        <f>IF(ISERROR(+L20*'A) # of Enrolments'!O19*'A) # of Enrolments'!$H19/'A) # of Enrolments'!$F19),"",+L20*'A) # of Enrolments'!O19*'A) # of Enrolments'!$H19/'A) # of Enrolments'!$F19)</f>
        <v/>
      </c>
      <c r="M45" s="185" t="str">
        <f>IF(ISERROR(+M20*'A) # of Enrolments'!P19*'A) # of Enrolments'!$H19/'A) # of Enrolments'!$F19),"",+M20*'A) # of Enrolments'!P19*'A) # of Enrolments'!$H19/'A) # of Enrolments'!$F19)</f>
        <v/>
      </c>
      <c r="N45" s="91">
        <f t="shared" si="5"/>
        <v>0</v>
      </c>
      <c r="O45" s="185" t="str">
        <f>IF(ISERROR(+O20*'A) # of Enrolments'!R19*'A) # of Enrolments'!$H19/'A) # of Enrolments'!$F19),"",+O20*'A) # of Enrolments'!R19*'A) # of Enrolments'!$H19/'A) # of Enrolments'!$F19)</f>
        <v/>
      </c>
      <c r="P45" s="185" t="str">
        <f>IF(ISERROR(+P20*'A) # of Enrolments'!S19*'A) # of Enrolments'!$H19/'A) # of Enrolments'!$F19),"",+P20*'A) # of Enrolments'!S19*'A) # of Enrolments'!$H19/'A) # of Enrolments'!$F19)</f>
        <v/>
      </c>
      <c r="Q45" s="185" t="str">
        <f>IF(ISERROR(+Q20*'A) # of Enrolments'!T19*'A) # of Enrolments'!$H19/'A) # of Enrolments'!$F19),"",+Q20*'A) # of Enrolments'!T19*'A) # of Enrolments'!$H19/'A) # of Enrolments'!$F19)</f>
        <v/>
      </c>
      <c r="R45" s="185" t="str">
        <f>IF(ISERROR(+R20*'A) # of Enrolments'!U19*'A) # of Enrolments'!$H19/'A) # of Enrolments'!$F19),"",+R20*'A) # of Enrolments'!U19*'A) # of Enrolments'!$H19/'A) # of Enrolments'!$F19)</f>
        <v/>
      </c>
      <c r="S45" s="91">
        <f t="shared" si="6"/>
        <v>0</v>
      </c>
      <c r="T45" s="91">
        <f t="shared" si="7"/>
        <v>0</v>
      </c>
    </row>
    <row r="46" spans="1:20" outlineLevel="1" x14ac:dyDescent="0.35">
      <c r="A46" s="89" t="str">
        <f t="shared" si="4"/>
        <v/>
      </c>
      <c r="B46" s="79" t="str">
        <f>IF(ISERROR(VLOOKUP(A46,Legend!$A$6:$B$8,2,FALSE)),"",(VLOOKUP(A46,Legend!$A$6:$B$8,2,FALSE)))</f>
        <v/>
      </c>
      <c r="C46" s="89" t="str">
        <f t="shared" si="3"/>
        <v/>
      </c>
      <c r="D46" s="89" t="str">
        <f t="shared" si="3"/>
        <v/>
      </c>
      <c r="E46" s="89" t="str">
        <f t="shared" si="3"/>
        <v/>
      </c>
      <c r="F46" s="185" t="str">
        <f>IF(ISERROR(+F21*'A) # of Enrolments'!I20*'A) # of Enrolments'!$H20/'A) # of Enrolments'!$F20),"",+F21*'A) # of Enrolments'!I20*'A) # of Enrolments'!$H20/'A) # of Enrolments'!$F20)</f>
        <v/>
      </c>
      <c r="G46" s="185" t="str">
        <f>IF(ISERROR(+G21*'A) # of Enrolments'!J20*'A) # of Enrolments'!$H20/'A) # of Enrolments'!$F20),"",+G21*'A) # of Enrolments'!J20*'A) # of Enrolments'!$H20/'A) # of Enrolments'!$F20)</f>
        <v/>
      </c>
      <c r="H46" s="185" t="str">
        <f>IF(ISERROR(+H21*'A) # of Enrolments'!K20*'A) # of Enrolments'!$H20/'A) # of Enrolments'!$F20),"",+H21*'A) # of Enrolments'!K20*'A) # of Enrolments'!$H20/'A) # of Enrolments'!$F20)</f>
        <v/>
      </c>
      <c r="I46" s="185" t="str">
        <f>IF(ISERROR(+I21*'A) # of Enrolments'!L20*'A) # of Enrolments'!$H20/'A) # of Enrolments'!$F20),"",+I21*'A) # of Enrolments'!L20*'A) # of Enrolments'!$H20/'A) # of Enrolments'!$F20)</f>
        <v/>
      </c>
      <c r="J46" s="185" t="str">
        <f>IF(ISERROR(+J21*'A) # of Enrolments'!M20*'A) # of Enrolments'!$H20/'A) # of Enrolments'!$F20),"",+J21*'A) # of Enrolments'!M20*'A) # of Enrolments'!$H20/'A) # of Enrolments'!$F20)</f>
        <v/>
      </c>
      <c r="K46" s="185" t="str">
        <f>IF(ISERROR(+K21*'A) # of Enrolments'!N20*'A) # of Enrolments'!$H20/'A) # of Enrolments'!$F20),"",+K21*'A) # of Enrolments'!N20*'A) # of Enrolments'!$H20/'A) # of Enrolments'!$F20)</f>
        <v/>
      </c>
      <c r="L46" s="185" t="str">
        <f>IF(ISERROR(+L21*'A) # of Enrolments'!O20*'A) # of Enrolments'!$H20/'A) # of Enrolments'!$F20),"",+L21*'A) # of Enrolments'!O20*'A) # of Enrolments'!$H20/'A) # of Enrolments'!$F20)</f>
        <v/>
      </c>
      <c r="M46" s="185" t="str">
        <f>IF(ISERROR(+M21*'A) # of Enrolments'!P20*'A) # of Enrolments'!$H20/'A) # of Enrolments'!$F20),"",+M21*'A) # of Enrolments'!P20*'A) # of Enrolments'!$H20/'A) # of Enrolments'!$F20)</f>
        <v/>
      </c>
      <c r="N46" s="91">
        <f t="shared" si="5"/>
        <v>0</v>
      </c>
      <c r="O46" s="185" t="str">
        <f>IF(ISERROR(+O21*'A) # of Enrolments'!R20*'A) # of Enrolments'!$H20/'A) # of Enrolments'!$F20),"",+O21*'A) # of Enrolments'!R20*'A) # of Enrolments'!$H20/'A) # of Enrolments'!$F20)</f>
        <v/>
      </c>
      <c r="P46" s="185" t="str">
        <f>IF(ISERROR(+P21*'A) # of Enrolments'!S20*'A) # of Enrolments'!$H20/'A) # of Enrolments'!$F20),"",+P21*'A) # of Enrolments'!S20*'A) # of Enrolments'!$H20/'A) # of Enrolments'!$F20)</f>
        <v/>
      </c>
      <c r="Q46" s="185" t="str">
        <f>IF(ISERROR(+Q21*'A) # of Enrolments'!T20*'A) # of Enrolments'!$H20/'A) # of Enrolments'!$F20),"",+Q21*'A) # of Enrolments'!T20*'A) # of Enrolments'!$H20/'A) # of Enrolments'!$F20)</f>
        <v/>
      </c>
      <c r="R46" s="185" t="str">
        <f>IF(ISERROR(+R21*'A) # of Enrolments'!U20*'A) # of Enrolments'!$H20/'A) # of Enrolments'!$F20),"",+R21*'A) # of Enrolments'!U20*'A) # of Enrolments'!$H20/'A) # of Enrolments'!$F20)</f>
        <v/>
      </c>
      <c r="S46" s="91">
        <f t="shared" si="6"/>
        <v>0</v>
      </c>
      <c r="T46" s="91">
        <f t="shared" si="7"/>
        <v>0</v>
      </c>
    </row>
    <row r="47" spans="1:20" outlineLevel="1" x14ac:dyDescent="0.35">
      <c r="A47" s="89" t="str">
        <f t="shared" si="4"/>
        <v/>
      </c>
      <c r="B47" s="79" t="str">
        <f>IF(ISERROR(VLOOKUP(A47,Legend!$A$6:$B$8,2,FALSE)),"",(VLOOKUP(A47,Legend!$A$6:$B$8,2,FALSE)))</f>
        <v/>
      </c>
      <c r="C47" s="89" t="str">
        <f t="shared" si="3"/>
        <v/>
      </c>
      <c r="D47" s="89" t="str">
        <f t="shared" si="3"/>
        <v/>
      </c>
      <c r="E47" s="89" t="str">
        <f t="shared" si="3"/>
        <v/>
      </c>
      <c r="F47" s="185" t="str">
        <f>IF(ISERROR(+F22*'A) # of Enrolments'!I21*'A) # of Enrolments'!$H21/'A) # of Enrolments'!$F21),"",+F22*'A) # of Enrolments'!I21*'A) # of Enrolments'!$H21/'A) # of Enrolments'!$F21)</f>
        <v/>
      </c>
      <c r="G47" s="185" t="str">
        <f>IF(ISERROR(+G22*'A) # of Enrolments'!J21*'A) # of Enrolments'!$H21/'A) # of Enrolments'!$F21),"",+G22*'A) # of Enrolments'!J21*'A) # of Enrolments'!$H21/'A) # of Enrolments'!$F21)</f>
        <v/>
      </c>
      <c r="H47" s="185" t="str">
        <f>IF(ISERROR(+H22*'A) # of Enrolments'!K21*'A) # of Enrolments'!$H21/'A) # of Enrolments'!$F21),"",+H22*'A) # of Enrolments'!K21*'A) # of Enrolments'!$H21/'A) # of Enrolments'!$F21)</f>
        <v/>
      </c>
      <c r="I47" s="185" t="str">
        <f>IF(ISERROR(+I22*'A) # of Enrolments'!L21*'A) # of Enrolments'!$H21/'A) # of Enrolments'!$F21),"",+I22*'A) # of Enrolments'!L21*'A) # of Enrolments'!$H21/'A) # of Enrolments'!$F21)</f>
        <v/>
      </c>
      <c r="J47" s="185" t="str">
        <f>IF(ISERROR(+J22*'A) # of Enrolments'!M21*'A) # of Enrolments'!$H21/'A) # of Enrolments'!$F21),"",+J22*'A) # of Enrolments'!M21*'A) # of Enrolments'!$H21/'A) # of Enrolments'!$F21)</f>
        <v/>
      </c>
      <c r="K47" s="185" t="str">
        <f>IF(ISERROR(+K22*'A) # of Enrolments'!N21*'A) # of Enrolments'!$H21/'A) # of Enrolments'!$F21),"",+K22*'A) # of Enrolments'!N21*'A) # of Enrolments'!$H21/'A) # of Enrolments'!$F21)</f>
        <v/>
      </c>
      <c r="L47" s="185" t="str">
        <f>IF(ISERROR(+L22*'A) # of Enrolments'!O21*'A) # of Enrolments'!$H21/'A) # of Enrolments'!$F21),"",+L22*'A) # of Enrolments'!O21*'A) # of Enrolments'!$H21/'A) # of Enrolments'!$F21)</f>
        <v/>
      </c>
      <c r="M47" s="185" t="str">
        <f>IF(ISERROR(+M22*'A) # of Enrolments'!P21*'A) # of Enrolments'!$H21/'A) # of Enrolments'!$F21),"",+M22*'A) # of Enrolments'!P21*'A) # of Enrolments'!$H21/'A) # of Enrolments'!$F21)</f>
        <v/>
      </c>
      <c r="N47" s="91">
        <f t="shared" si="5"/>
        <v>0</v>
      </c>
      <c r="O47" s="185" t="str">
        <f>IF(ISERROR(+O22*'A) # of Enrolments'!R21*'A) # of Enrolments'!$H21/'A) # of Enrolments'!$F21),"",+O22*'A) # of Enrolments'!R21*'A) # of Enrolments'!$H21/'A) # of Enrolments'!$F21)</f>
        <v/>
      </c>
      <c r="P47" s="185" t="str">
        <f>IF(ISERROR(+P22*'A) # of Enrolments'!S21*'A) # of Enrolments'!$H21/'A) # of Enrolments'!$F21),"",+P22*'A) # of Enrolments'!S21*'A) # of Enrolments'!$H21/'A) # of Enrolments'!$F21)</f>
        <v/>
      </c>
      <c r="Q47" s="185" t="str">
        <f>IF(ISERROR(+Q22*'A) # of Enrolments'!T21*'A) # of Enrolments'!$H21/'A) # of Enrolments'!$F21),"",+Q22*'A) # of Enrolments'!T21*'A) # of Enrolments'!$H21/'A) # of Enrolments'!$F21)</f>
        <v/>
      </c>
      <c r="R47" s="185" t="str">
        <f>IF(ISERROR(+R22*'A) # of Enrolments'!U21*'A) # of Enrolments'!$H21/'A) # of Enrolments'!$F21),"",+R22*'A) # of Enrolments'!U21*'A) # of Enrolments'!$H21/'A) # of Enrolments'!$F21)</f>
        <v/>
      </c>
      <c r="S47" s="91">
        <f t="shared" si="6"/>
        <v>0</v>
      </c>
      <c r="T47" s="91">
        <f t="shared" si="7"/>
        <v>0</v>
      </c>
    </row>
    <row r="48" spans="1:20" outlineLevel="1" x14ac:dyDescent="0.35">
      <c r="A48" s="89" t="str">
        <f t="shared" si="4"/>
        <v/>
      </c>
      <c r="B48" s="79" t="str">
        <f>IF(ISERROR(VLOOKUP(A48,Legend!$A$6:$B$8,2,FALSE)),"",(VLOOKUP(A48,Legend!$A$6:$B$8,2,FALSE)))</f>
        <v/>
      </c>
      <c r="C48" s="89" t="str">
        <f t="shared" si="3"/>
        <v/>
      </c>
      <c r="D48" s="89" t="str">
        <f t="shared" si="3"/>
        <v/>
      </c>
      <c r="E48" s="89" t="str">
        <f t="shared" si="3"/>
        <v/>
      </c>
      <c r="F48" s="185" t="str">
        <f>IF(ISERROR(+F23*'A) # of Enrolments'!I22*'A) # of Enrolments'!$H22/'A) # of Enrolments'!$F22),"",+F23*'A) # of Enrolments'!I22*'A) # of Enrolments'!$H22/'A) # of Enrolments'!$F22)</f>
        <v/>
      </c>
      <c r="G48" s="185" t="str">
        <f>IF(ISERROR(+G23*'A) # of Enrolments'!J22*'A) # of Enrolments'!$H22/'A) # of Enrolments'!$F22),"",+G23*'A) # of Enrolments'!J22*'A) # of Enrolments'!$H22/'A) # of Enrolments'!$F22)</f>
        <v/>
      </c>
      <c r="H48" s="185" t="str">
        <f>IF(ISERROR(+H23*'A) # of Enrolments'!K22*'A) # of Enrolments'!$H22/'A) # of Enrolments'!$F22),"",+H23*'A) # of Enrolments'!K22*'A) # of Enrolments'!$H22/'A) # of Enrolments'!$F22)</f>
        <v/>
      </c>
      <c r="I48" s="185" t="str">
        <f>IF(ISERROR(+I23*'A) # of Enrolments'!L22*'A) # of Enrolments'!$H22/'A) # of Enrolments'!$F22),"",+I23*'A) # of Enrolments'!L22*'A) # of Enrolments'!$H22/'A) # of Enrolments'!$F22)</f>
        <v/>
      </c>
      <c r="J48" s="185" t="str">
        <f>IF(ISERROR(+J23*'A) # of Enrolments'!M22*'A) # of Enrolments'!$H22/'A) # of Enrolments'!$F22),"",+J23*'A) # of Enrolments'!M22*'A) # of Enrolments'!$H22/'A) # of Enrolments'!$F22)</f>
        <v/>
      </c>
      <c r="K48" s="185" t="str">
        <f>IF(ISERROR(+K23*'A) # of Enrolments'!N22*'A) # of Enrolments'!$H22/'A) # of Enrolments'!$F22),"",+K23*'A) # of Enrolments'!N22*'A) # of Enrolments'!$H22/'A) # of Enrolments'!$F22)</f>
        <v/>
      </c>
      <c r="L48" s="185" t="str">
        <f>IF(ISERROR(+L23*'A) # of Enrolments'!O22*'A) # of Enrolments'!$H22/'A) # of Enrolments'!$F22),"",+L23*'A) # of Enrolments'!O22*'A) # of Enrolments'!$H22/'A) # of Enrolments'!$F22)</f>
        <v/>
      </c>
      <c r="M48" s="185" t="str">
        <f>IF(ISERROR(+M23*'A) # of Enrolments'!P22*'A) # of Enrolments'!$H22/'A) # of Enrolments'!$F22),"",+M23*'A) # of Enrolments'!P22*'A) # of Enrolments'!$H22/'A) # of Enrolments'!$F22)</f>
        <v/>
      </c>
      <c r="N48" s="91">
        <f t="shared" si="5"/>
        <v>0</v>
      </c>
      <c r="O48" s="185" t="str">
        <f>IF(ISERROR(+O23*'A) # of Enrolments'!R22*'A) # of Enrolments'!$H22/'A) # of Enrolments'!$F22),"",+O23*'A) # of Enrolments'!R22*'A) # of Enrolments'!$H22/'A) # of Enrolments'!$F22)</f>
        <v/>
      </c>
      <c r="P48" s="185" t="str">
        <f>IF(ISERROR(+P23*'A) # of Enrolments'!S22*'A) # of Enrolments'!$H22/'A) # of Enrolments'!$F22),"",+P23*'A) # of Enrolments'!S22*'A) # of Enrolments'!$H22/'A) # of Enrolments'!$F22)</f>
        <v/>
      </c>
      <c r="Q48" s="185" t="str">
        <f>IF(ISERROR(+Q23*'A) # of Enrolments'!T22*'A) # of Enrolments'!$H22/'A) # of Enrolments'!$F22),"",+Q23*'A) # of Enrolments'!T22*'A) # of Enrolments'!$H22/'A) # of Enrolments'!$F22)</f>
        <v/>
      </c>
      <c r="R48" s="185" t="str">
        <f>IF(ISERROR(+R23*'A) # of Enrolments'!U22*'A) # of Enrolments'!$H22/'A) # of Enrolments'!$F22),"",+R23*'A) # of Enrolments'!U22*'A) # of Enrolments'!$H22/'A) # of Enrolments'!$F22)</f>
        <v/>
      </c>
      <c r="S48" s="91">
        <f t="shared" si="6"/>
        <v>0</v>
      </c>
      <c r="T48" s="91">
        <f t="shared" si="7"/>
        <v>0</v>
      </c>
    </row>
    <row r="49" spans="1:20" outlineLevel="1" x14ac:dyDescent="0.35">
      <c r="A49" s="89" t="str">
        <f t="shared" si="4"/>
        <v/>
      </c>
      <c r="B49" s="79" t="str">
        <f>IF(ISERROR(VLOOKUP(A49,Legend!$A$6:$B$8,2,FALSE)),"",(VLOOKUP(A49,Legend!$A$6:$B$8,2,FALSE)))</f>
        <v/>
      </c>
      <c r="C49" s="89" t="str">
        <f t="shared" si="3"/>
        <v/>
      </c>
      <c r="D49" s="89" t="str">
        <f t="shared" si="3"/>
        <v/>
      </c>
      <c r="E49" s="89" t="str">
        <f t="shared" si="3"/>
        <v/>
      </c>
      <c r="F49" s="185" t="str">
        <f>IF(ISERROR(+F24*'A) # of Enrolments'!I23*'A) # of Enrolments'!$H23/'A) # of Enrolments'!$F23),"",+F24*'A) # of Enrolments'!I23*'A) # of Enrolments'!$H23/'A) # of Enrolments'!$F23)</f>
        <v/>
      </c>
      <c r="G49" s="185" t="str">
        <f>IF(ISERROR(+G24*'A) # of Enrolments'!J23*'A) # of Enrolments'!$H23/'A) # of Enrolments'!$F23),"",+G24*'A) # of Enrolments'!J23*'A) # of Enrolments'!$H23/'A) # of Enrolments'!$F23)</f>
        <v/>
      </c>
      <c r="H49" s="185" t="str">
        <f>IF(ISERROR(+H24*'A) # of Enrolments'!K23*'A) # of Enrolments'!$H23/'A) # of Enrolments'!$F23),"",+H24*'A) # of Enrolments'!K23*'A) # of Enrolments'!$H23/'A) # of Enrolments'!$F23)</f>
        <v/>
      </c>
      <c r="I49" s="185" t="str">
        <f>IF(ISERROR(+I24*'A) # of Enrolments'!L23*'A) # of Enrolments'!$H23/'A) # of Enrolments'!$F23),"",+I24*'A) # of Enrolments'!L23*'A) # of Enrolments'!$H23/'A) # of Enrolments'!$F23)</f>
        <v/>
      </c>
      <c r="J49" s="185" t="str">
        <f>IF(ISERROR(+J24*'A) # of Enrolments'!M23*'A) # of Enrolments'!$H23/'A) # of Enrolments'!$F23),"",+J24*'A) # of Enrolments'!M23*'A) # of Enrolments'!$H23/'A) # of Enrolments'!$F23)</f>
        <v/>
      </c>
      <c r="K49" s="185" t="str">
        <f>IF(ISERROR(+K24*'A) # of Enrolments'!N23*'A) # of Enrolments'!$H23/'A) # of Enrolments'!$F23),"",+K24*'A) # of Enrolments'!N23*'A) # of Enrolments'!$H23/'A) # of Enrolments'!$F23)</f>
        <v/>
      </c>
      <c r="L49" s="185" t="str">
        <f>IF(ISERROR(+L24*'A) # of Enrolments'!O23*'A) # of Enrolments'!$H23/'A) # of Enrolments'!$F23),"",+L24*'A) # of Enrolments'!O23*'A) # of Enrolments'!$H23/'A) # of Enrolments'!$F23)</f>
        <v/>
      </c>
      <c r="M49" s="185" t="str">
        <f>IF(ISERROR(+M24*'A) # of Enrolments'!P23*'A) # of Enrolments'!$H23/'A) # of Enrolments'!$F23),"",+M24*'A) # of Enrolments'!P23*'A) # of Enrolments'!$H23/'A) # of Enrolments'!$F23)</f>
        <v/>
      </c>
      <c r="N49" s="91">
        <f t="shared" si="5"/>
        <v>0</v>
      </c>
      <c r="O49" s="185" t="str">
        <f>IF(ISERROR(+O24*'A) # of Enrolments'!R23*'A) # of Enrolments'!$H23/'A) # of Enrolments'!$F23),"",+O24*'A) # of Enrolments'!R23*'A) # of Enrolments'!$H23/'A) # of Enrolments'!$F23)</f>
        <v/>
      </c>
      <c r="P49" s="185" t="str">
        <f>IF(ISERROR(+P24*'A) # of Enrolments'!S23*'A) # of Enrolments'!$H23/'A) # of Enrolments'!$F23),"",+P24*'A) # of Enrolments'!S23*'A) # of Enrolments'!$H23/'A) # of Enrolments'!$F23)</f>
        <v/>
      </c>
      <c r="Q49" s="185" t="str">
        <f>IF(ISERROR(+Q24*'A) # of Enrolments'!T23*'A) # of Enrolments'!$H23/'A) # of Enrolments'!$F23),"",+Q24*'A) # of Enrolments'!T23*'A) # of Enrolments'!$H23/'A) # of Enrolments'!$F23)</f>
        <v/>
      </c>
      <c r="R49" s="185" t="str">
        <f>IF(ISERROR(+R24*'A) # of Enrolments'!U23*'A) # of Enrolments'!$H23/'A) # of Enrolments'!$F23),"",+R24*'A) # of Enrolments'!U23*'A) # of Enrolments'!$H23/'A) # of Enrolments'!$F23)</f>
        <v/>
      </c>
      <c r="S49" s="91">
        <f t="shared" si="6"/>
        <v>0</v>
      </c>
      <c r="T49" s="91">
        <f t="shared" si="7"/>
        <v>0</v>
      </c>
    </row>
    <row r="50" spans="1:20" outlineLevel="1" x14ac:dyDescent="0.35">
      <c r="A50" s="89" t="str">
        <f t="shared" si="4"/>
        <v/>
      </c>
      <c r="B50" s="79" t="str">
        <f>IF(ISERROR(VLOOKUP(A50,Legend!$A$6:$B$8,2,FALSE)),"",(VLOOKUP(A50,Legend!$A$6:$B$8,2,FALSE)))</f>
        <v/>
      </c>
      <c r="C50" s="89" t="str">
        <f t="shared" si="3"/>
        <v/>
      </c>
      <c r="D50" s="89" t="str">
        <f t="shared" si="3"/>
        <v/>
      </c>
      <c r="E50" s="89" t="str">
        <f t="shared" si="3"/>
        <v/>
      </c>
      <c r="F50" s="185" t="str">
        <f>IF(ISERROR(+F25*'A) # of Enrolments'!I24*'A) # of Enrolments'!$H24/'A) # of Enrolments'!$F24),"",+F25*'A) # of Enrolments'!I24*'A) # of Enrolments'!$H24/'A) # of Enrolments'!$F24)</f>
        <v/>
      </c>
      <c r="G50" s="185" t="str">
        <f>IF(ISERROR(+G25*'A) # of Enrolments'!J24*'A) # of Enrolments'!$H24/'A) # of Enrolments'!$F24),"",+G25*'A) # of Enrolments'!J24*'A) # of Enrolments'!$H24/'A) # of Enrolments'!$F24)</f>
        <v/>
      </c>
      <c r="H50" s="185" t="str">
        <f>IF(ISERROR(+H25*'A) # of Enrolments'!K24*'A) # of Enrolments'!$H24/'A) # of Enrolments'!$F24),"",+H25*'A) # of Enrolments'!K24*'A) # of Enrolments'!$H24/'A) # of Enrolments'!$F24)</f>
        <v/>
      </c>
      <c r="I50" s="185" t="str">
        <f>IF(ISERROR(+I25*'A) # of Enrolments'!L24*'A) # of Enrolments'!$H24/'A) # of Enrolments'!$F24),"",+I25*'A) # of Enrolments'!L24*'A) # of Enrolments'!$H24/'A) # of Enrolments'!$F24)</f>
        <v/>
      </c>
      <c r="J50" s="185" t="str">
        <f>IF(ISERROR(+J25*'A) # of Enrolments'!M24*'A) # of Enrolments'!$H24/'A) # of Enrolments'!$F24),"",+J25*'A) # of Enrolments'!M24*'A) # of Enrolments'!$H24/'A) # of Enrolments'!$F24)</f>
        <v/>
      </c>
      <c r="K50" s="185" t="str">
        <f>IF(ISERROR(+K25*'A) # of Enrolments'!N24*'A) # of Enrolments'!$H24/'A) # of Enrolments'!$F24),"",+K25*'A) # of Enrolments'!N24*'A) # of Enrolments'!$H24/'A) # of Enrolments'!$F24)</f>
        <v/>
      </c>
      <c r="L50" s="185" t="str">
        <f>IF(ISERROR(+L25*'A) # of Enrolments'!O24*'A) # of Enrolments'!$H24/'A) # of Enrolments'!$F24),"",+L25*'A) # of Enrolments'!O24*'A) # of Enrolments'!$H24/'A) # of Enrolments'!$F24)</f>
        <v/>
      </c>
      <c r="M50" s="185" t="str">
        <f>IF(ISERROR(+M25*'A) # of Enrolments'!P24*'A) # of Enrolments'!$H24/'A) # of Enrolments'!$F24),"",+M25*'A) # of Enrolments'!P24*'A) # of Enrolments'!$H24/'A) # of Enrolments'!$F24)</f>
        <v/>
      </c>
      <c r="N50" s="91">
        <f t="shared" si="5"/>
        <v>0</v>
      </c>
      <c r="O50" s="185" t="str">
        <f>IF(ISERROR(+O25*'A) # of Enrolments'!R24*'A) # of Enrolments'!$H24/'A) # of Enrolments'!$F24),"",+O25*'A) # of Enrolments'!R24*'A) # of Enrolments'!$H24/'A) # of Enrolments'!$F24)</f>
        <v/>
      </c>
      <c r="P50" s="185" t="str">
        <f>IF(ISERROR(+P25*'A) # of Enrolments'!S24*'A) # of Enrolments'!$H24/'A) # of Enrolments'!$F24),"",+P25*'A) # of Enrolments'!S24*'A) # of Enrolments'!$H24/'A) # of Enrolments'!$F24)</f>
        <v/>
      </c>
      <c r="Q50" s="185" t="str">
        <f>IF(ISERROR(+Q25*'A) # of Enrolments'!T24*'A) # of Enrolments'!$H24/'A) # of Enrolments'!$F24),"",+Q25*'A) # of Enrolments'!T24*'A) # of Enrolments'!$H24/'A) # of Enrolments'!$F24)</f>
        <v/>
      </c>
      <c r="R50" s="185" t="str">
        <f>IF(ISERROR(+R25*'A) # of Enrolments'!U24*'A) # of Enrolments'!$H24/'A) # of Enrolments'!$F24),"",+R25*'A) # of Enrolments'!U24*'A) # of Enrolments'!$H24/'A) # of Enrolments'!$F24)</f>
        <v/>
      </c>
      <c r="S50" s="91">
        <f t="shared" si="6"/>
        <v>0</v>
      </c>
      <c r="T50" s="91">
        <f t="shared" si="7"/>
        <v>0</v>
      </c>
    </row>
    <row r="51" spans="1:20" outlineLevel="1" x14ac:dyDescent="0.35">
      <c r="A51" s="89" t="str">
        <f t="shared" si="4"/>
        <v/>
      </c>
      <c r="B51" s="79" t="str">
        <f>IF(ISERROR(VLOOKUP(A51,Legend!$A$6:$B$8,2,FALSE)),"",(VLOOKUP(A51,Legend!$A$6:$B$8,2,FALSE)))</f>
        <v/>
      </c>
      <c r="C51" s="89" t="str">
        <f t="shared" si="3"/>
        <v/>
      </c>
      <c r="D51" s="89" t="str">
        <f t="shared" si="3"/>
        <v/>
      </c>
      <c r="E51" s="89" t="str">
        <f t="shared" si="3"/>
        <v/>
      </c>
      <c r="F51" s="185" t="str">
        <f>IF(ISERROR(+F26*'A) # of Enrolments'!I25*'A) # of Enrolments'!$H25/'A) # of Enrolments'!$F25),"",+F26*'A) # of Enrolments'!I25*'A) # of Enrolments'!$H25/'A) # of Enrolments'!$F25)</f>
        <v/>
      </c>
      <c r="G51" s="185" t="str">
        <f>IF(ISERROR(+G26*'A) # of Enrolments'!J25*'A) # of Enrolments'!$H25/'A) # of Enrolments'!$F25),"",+G26*'A) # of Enrolments'!J25*'A) # of Enrolments'!$H25/'A) # of Enrolments'!$F25)</f>
        <v/>
      </c>
      <c r="H51" s="185" t="str">
        <f>IF(ISERROR(+H26*'A) # of Enrolments'!K25*'A) # of Enrolments'!$H25/'A) # of Enrolments'!$F25),"",+H26*'A) # of Enrolments'!K25*'A) # of Enrolments'!$H25/'A) # of Enrolments'!$F25)</f>
        <v/>
      </c>
      <c r="I51" s="185" t="str">
        <f>IF(ISERROR(+I26*'A) # of Enrolments'!L25*'A) # of Enrolments'!$H25/'A) # of Enrolments'!$F25),"",+I26*'A) # of Enrolments'!L25*'A) # of Enrolments'!$H25/'A) # of Enrolments'!$F25)</f>
        <v/>
      </c>
      <c r="J51" s="185" t="str">
        <f>IF(ISERROR(+J26*'A) # of Enrolments'!M25*'A) # of Enrolments'!$H25/'A) # of Enrolments'!$F25),"",+J26*'A) # of Enrolments'!M25*'A) # of Enrolments'!$H25/'A) # of Enrolments'!$F25)</f>
        <v/>
      </c>
      <c r="K51" s="185" t="str">
        <f>IF(ISERROR(+K26*'A) # of Enrolments'!N25*'A) # of Enrolments'!$H25/'A) # of Enrolments'!$F25),"",+K26*'A) # of Enrolments'!N25*'A) # of Enrolments'!$H25/'A) # of Enrolments'!$F25)</f>
        <v/>
      </c>
      <c r="L51" s="185" t="str">
        <f>IF(ISERROR(+L26*'A) # of Enrolments'!O25*'A) # of Enrolments'!$H25/'A) # of Enrolments'!$F25),"",+L26*'A) # of Enrolments'!O25*'A) # of Enrolments'!$H25/'A) # of Enrolments'!$F25)</f>
        <v/>
      </c>
      <c r="M51" s="185" t="str">
        <f>IF(ISERROR(+M26*'A) # of Enrolments'!P25*'A) # of Enrolments'!$H25/'A) # of Enrolments'!$F25),"",+M26*'A) # of Enrolments'!P25*'A) # of Enrolments'!$H25/'A) # of Enrolments'!$F25)</f>
        <v/>
      </c>
      <c r="N51" s="91">
        <f t="shared" si="5"/>
        <v>0</v>
      </c>
      <c r="O51" s="185" t="str">
        <f>IF(ISERROR(+O26*'A) # of Enrolments'!R25*'A) # of Enrolments'!$H25/'A) # of Enrolments'!$F25),"",+O26*'A) # of Enrolments'!R25*'A) # of Enrolments'!$H25/'A) # of Enrolments'!$F25)</f>
        <v/>
      </c>
      <c r="P51" s="185" t="str">
        <f>IF(ISERROR(+P26*'A) # of Enrolments'!S25*'A) # of Enrolments'!$H25/'A) # of Enrolments'!$F25),"",+P26*'A) # of Enrolments'!S25*'A) # of Enrolments'!$H25/'A) # of Enrolments'!$F25)</f>
        <v/>
      </c>
      <c r="Q51" s="185" t="str">
        <f>IF(ISERROR(+Q26*'A) # of Enrolments'!T25*'A) # of Enrolments'!$H25/'A) # of Enrolments'!$F25),"",+Q26*'A) # of Enrolments'!T25*'A) # of Enrolments'!$H25/'A) # of Enrolments'!$F25)</f>
        <v/>
      </c>
      <c r="R51" s="185" t="str">
        <f>IF(ISERROR(+R26*'A) # of Enrolments'!U25*'A) # of Enrolments'!$H25/'A) # of Enrolments'!$F25),"",+R26*'A) # of Enrolments'!U25*'A) # of Enrolments'!$H25/'A) # of Enrolments'!$F25)</f>
        <v/>
      </c>
      <c r="S51" s="91">
        <f t="shared" si="6"/>
        <v>0</v>
      </c>
      <c r="T51" s="91">
        <f t="shared" si="7"/>
        <v>0</v>
      </c>
    </row>
    <row r="52" spans="1:20" outlineLevel="1" x14ac:dyDescent="0.35">
      <c r="A52" s="89" t="str">
        <f t="shared" si="4"/>
        <v/>
      </c>
      <c r="B52" s="79" t="str">
        <f>IF(ISERROR(VLOOKUP(A52,Legend!$A$6:$B$8,2,FALSE)),"",(VLOOKUP(A52,Legend!$A$6:$B$8,2,FALSE)))</f>
        <v/>
      </c>
      <c r="C52" s="89" t="str">
        <f t="shared" si="3"/>
        <v/>
      </c>
      <c r="D52" s="89" t="str">
        <f t="shared" si="3"/>
        <v/>
      </c>
      <c r="E52" s="89" t="str">
        <f t="shared" si="3"/>
        <v/>
      </c>
      <c r="F52" s="185" t="str">
        <f>IF(ISERROR(+F27*'A) # of Enrolments'!I26*'A) # of Enrolments'!$H26/'A) # of Enrolments'!$F26),"",+F27*'A) # of Enrolments'!I26*'A) # of Enrolments'!$H26/'A) # of Enrolments'!$F26)</f>
        <v/>
      </c>
      <c r="G52" s="185" t="str">
        <f>IF(ISERROR(+G27*'A) # of Enrolments'!J26*'A) # of Enrolments'!$H26/'A) # of Enrolments'!$F26),"",+G27*'A) # of Enrolments'!J26*'A) # of Enrolments'!$H26/'A) # of Enrolments'!$F26)</f>
        <v/>
      </c>
      <c r="H52" s="185" t="str">
        <f>IF(ISERROR(+H27*'A) # of Enrolments'!K26*'A) # of Enrolments'!$H26/'A) # of Enrolments'!$F26),"",+H27*'A) # of Enrolments'!K26*'A) # of Enrolments'!$H26/'A) # of Enrolments'!$F26)</f>
        <v/>
      </c>
      <c r="I52" s="185" t="str">
        <f>IF(ISERROR(+I27*'A) # of Enrolments'!L26*'A) # of Enrolments'!$H26/'A) # of Enrolments'!$F26),"",+I27*'A) # of Enrolments'!L26*'A) # of Enrolments'!$H26/'A) # of Enrolments'!$F26)</f>
        <v/>
      </c>
      <c r="J52" s="185" t="str">
        <f>IF(ISERROR(+J27*'A) # of Enrolments'!M26*'A) # of Enrolments'!$H26/'A) # of Enrolments'!$F26),"",+J27*'A) # of Enrolments'!M26*'A) # of Enrolments'!$H26/'A) # of Enrolments'!$F26)</f>
        <v/>
      </c>
      <c r="K52" s="185" t="str">
        <f>IF(ISERROR(+K27*'A) # of Enrolments'!N26*'A) # of Enrolments'!$H26/'A) # of Enrolments'!$F26),"",+K27*'A) # of Enrolments'!N26*'A) # of Enrolments'!$H26/'A) # of Enrolments'!$F26)</f>
        <v/>
      </c>
      <c r="L52" s="185" t="str">
        <f>IF(ISERROR(+L27*'A) # of Enrolments'!O26*'A) # of Enrolments'!$H26/'A) # of Enrolments'!$F26),"",+L27*'A) # of Enrolments'!O26*'A) # of Enrolments'!$H26/'A) # of Enrolments'!$F26)</f>
        <v/>
      </c>
      <c r="M52" s="185" t="str">
        <f>IF(ISERROR(+M27*'A) # of Enrolments'!P26*'A) # of Enrolments'!$H26/'A) # of Enrolments'!$F26),"",+M27*'A) # of Enrolments'!P26*'A) # of Enrolments'!$H26/'A) # of Enrolments'!$F26)</f>
        <v/>
      </c>
      <c r="N52" s="91">
        <f t="shared" si="5"/>
        <v>0</v>
      </c>
      <c r="O52" s="185" t="str">
        <f>IF(ISERROR(+O27*'A) # of Enrolments'!R26*'A) # of Enrolments'!$H26/'A) # of Enrolments'!$F26),"",+O27*'A) # of Enrolments'!R26*'A) # of Enrolments'!$H26/'A) # of Enrolments'!$F26)</f>
        <v/>
      </c>
      <c r="P52" s="185" t="str">
        <f>IF(ISERROR(+P27*'A) # of Enrolments'!S26*'A) # of Enrolments'!$H26/'A) # of Enrolments'!$F26),"",+P27*'A) # of Enrolments'!S26*'A) # of Enrolments'!$H26/'A) # of Enrolments'!$F26)</f>
        <v/>
      </c>
      <c r="Q52" s="185" t="str">
        <f>IF(ISERROR(+Q27*'A) # of Enrolments'!T26*'A) # of Enrolments'!$H26/'A) # of Enrolments'!$F26),"",+Q27*'A) # of Enrolments'!T26*'A) # of Enrolments'!$H26/'A) # of Enrolments'!$F26)</f>
        <v/>
      </c>
      <c r="R52" s="185" t="str">
        <f>IF(ISERROR(+R27*'A) # of Enrolments'!U26*'A) # of Enrolments'!$H26/'A) # of Enrolments'!$F26),"",+R27*'A) # of Enrolments'!U26*'A) # of Enrolments'!$H26/'A) # of Enrolments'!$F26)</f>
        <v/>
      </c>
      <c r="S52" s="91">
        <f t="shared" si="6"/>
        <v>0</v>
      </c>
      <c r="T52" s="91">
        <f t="shared" si="7"/>
        <v>0</v>
      </c>
    </row>
    <row r="53" spans="1:20" outlineLevel="1" x14ac:dyDescent="0.35">
      <c r="A53" s="89" t="str">
        <f t="shared" si="4"/>
        <v/>
      </c>
      <c r="B53" s="79" t="str">
        <f>IF(ISERROR(VLOOKUP(A53,Legend!$A$6:$B$8,2,FALSE)),"",(VLOOKUP(A53,Legend!$A$6:$B$8,2,FALSE)))</f>
        <v/>
      </c>
      <c r="C53" s="89" t="str">
        <f t="shared" si="3"/>
        <v/>
      </c>
      <c r="D53" s="89" t="str">
        <f t="shared" si="3"/>
        <v/>
      </c>
      <c r="E53" s="89" t="str">
        <f t="shared" si="3"/>
        <v/>
      </c>
      <c r="F53" s="185" t="str">
        <f>IF(ISERROR(+F28*'A) # of Enrolments'!I27*'A) # of Enrolments'!$H27/'A) # of Enrolments'!$F27),"",+F28*'A) # of Enrolments'!I27*'A) # of Enrolments'!$H27/'A) # of Enrolments'!$F27)</f>
        <v/>
      </c>
      <c r="G53" s="185" t="str">
        <f>IF(ISERROR(+G28*'A) # of Enrolments'!J27*'A) # of Enrolments'!$H27/'A) # of Enrolments'!$F27),"",+G28*'A) # of Enrolments'!J27*'A) # of Enrolments'!$H27/'A) # of Enrolments'!$F27)</f>
        <v/>
      </c>
      <c r="H53" s="185" t="str">
        <f>IF(ISERROR(+H28*'A) # of Enrolments'!K27*'A) # of Enrolments'!$H27/'A) # of Enrolments'!$F27),"",+H28*'A) # of Enrolments'!K27*'A) # of Enrolments'!$H27/'A) # of Enrolments'!$F27)</f>
        <v/>
      </c>
      <c r="I53" s="185" t="str">
        <f>IF(ISERROR(+I28*'A) # of Enrolments'!L27*'A) # of Enrolments'!$H27/'A) # of Enrolments'!$F27),"",+I28*'A) # of Enrolments'!L27*'A) # of Enrolments'!$H27/'A) # of Enrolments'!$F27)</f>
        <v/>
      </c>
      <c r="J53" s="185" t="str">
        <f>IF(ISERROR(+J28*'A) # of Enrolments'!M27*'A) # of Enrolments'!$H27/'A) # of Enrolments'!$F27),"",+J28*'A) # of Enrolments'!M27*'A) # of Enrolments'!$H27/'A) # of Enrolments'!$F27)</f>
        <v/>
      </c>
      <c r="K53" s="185" t="str">
        <f>IF(ISERROR(+K28*'A) # of Enrolments'!N27*'A) # of Enrolments'!$H27/'A) # of Enrolments'!$F27),"",+K28*'A) # of Enrolments'!N27*'A) # of Enrolments'!$H27/'A) # of Enrolments'!$F27)</f>
        <v/>
      </c>
      <c r="L53" s="185" t="str">
        <f>IF(ISERROR(+L28*'A) # of Enrolments'!O27*'A) # of Enrolments'!$H27/'A) # of Enrolments'!$F27),"",+L28*'A) # of Enrolments'!O27*'A) # of Enrolments'!$H27/'A) # of Enrolments'!$F27)</f>
        <v/>
      </c>
      <c r="M53" s="185" t="str">
        <f>IF(ISERROR(+M28*'A) # of Enrolments'!P27*'A) # of Enrolments'!$H27/'A) # of Enrolments'!$F27),"",+M28*'A) # of Enrolments'!P27*'A) # of Enrolments'!$H27/'A) # of Enrolments'!$F27)</f>
        <v/>
      </c>
      <c r="N53" s="91">
        <f t="shared" si="5"/>
        <v>0</v>
      </c>
      <c r="O53" s="185" t="str">
        <f>IF(ISERROR(+O28*'A) # of Enrolments'!R27*'A) # of Enrolments'!$H27/'A) # of Enrolments'!$F27),"",+O28*'A) # of Enrolments'!R27*'A) # of Enrolments'!$H27/'A) # of Enrolments'!$F27)</f>
        <v/>
      </c>
      <c r="P53" s="185" t="str">
        <f>IF(ISERROR(+P28*'A) # of Enrolments'!S27*'A) # of Enrolments'!$H27/'A) # of Enrolments'!$F27),"",+P28*'A) # of Enrolments'!S27*'A) # of Enrolments'!$H27/'A) # of Enrolments'!$F27)</f>
        <v/>
      </c>
      <c r="Q53" s="185" t="str">
        <f>IF(ISERROR(+Q28*'A) # of Enrolments'!T27*'A) # of Enrolments'!$H27/'A) # of Enrolments'!$F27),"",+Q28*'A) # of Enrolments'!T27*'A) # of Enrolments'!$H27/'A) # of Enrolments'!$F27)</f>
        <v/>
      </c>
      <c r="R53" s="185" t="str">
        <f>IF(ISERROR(+R28*'A) # of Enrolments'!U27*'A) # of Enrolments'!$H27/'A) # of Enrolments'!$F27),"",+R28*'A) # of Enrolments'!U27*'A) # of Enrolments'!$H27/'A) # of Enrolments'!$F27)</f>
        <v/>
      </c>
      <c r="S53" s="91">
        <f t="shared" si="6"/>
        <v>0</v>
      </c>
      <c r="T53" s="91">
        <f t="shared" si="7"/>
        <v>0</v>
      </c>
    </row>
    <row r="54" spans="1:20" outlineLevel="1" x14ac:dyDescent="0.35">
      <c r="A54" s="89" t="str">
        <f t="shared" si="4"/>
        <v/>
      </c>
      <c r="B54" s="79" t="str">
        <f>IF(ISERROR(VLOOKUP(A54,Legend!$A$6:$B$8,2,FALSE)),"",(VLOOKUP(A54,Legend!$A$6:$B$8,2,FALSE)))</f>
        <v/>
      </c>
      <c r="C54" s="89" t="str">
        <f t="shared" si="3"/>
        <v/>
      </c>
      <c r="D54" s="89" t="str">
        <f t="shared" si="3"/>
        <v/>
      </c>
      <c r="E54" s="89" t="str">
        <f t="shared" si="3"/>
        <v/>
      </c>
      <c r="F54" s="185" t="str">
        <f>IF(ISERROR(+F29*'A) # of Enrolments'!I28*'A) # of Enrolments'!$H28/'A) # of Enrolments'!$F28),"",+F29*'A) # of Enrolments'!I28*'A) # of Enrolments'!$H28/'A) # of Enrolments'!$F28)</f>
        <v/>
      </c>
      <c r="G54" s="185" t="str">
        <f>IF(ISERROR(+G29*'A) # of Enrolments'!J28*'A) # of Enrolments'!$H28/'A) # of Enrolments'!$F28),"",+G29*'A) # of Enrolments'!J28*'A) # of Enrolments'!$H28/'A) # of Enrolments'!$F28)</f>
        <v/>
      </c>
      <c r="H54" s="185" t="str">
        <f>IF(ISERROR(+H29*'A) # of Enrolments'!K28*'A) # of Enrolments'!$H28/'A) # of Enrolments'!$F28),"",+H29*'A) # of Enrolments'!K28*'A) # of Enrolments'!$H28/'A) # of Enrolments'!$F28)</f>
        <v/>
      </c>
      <c r="I54" s="185" t="str">
        <f>IF(ISERROR(+I29*'A) # of Enrolments'!L28*'A) # of Enrolments'!$H28/'A) # of Enrolments'!$F28),"",+I29*'A) # of Enrolments'!L28*'A) # of Enrolments'!$H28/'A) # of Enrolments'!$F28)</f>
        <v/>
      </c>
      <c r="J54" s="185" t="str">
        <f>IF(ISERROR(+J29*'A) # of Enrolments'!M28*'A) # of Enrolments'!$H28/'A) # of Enrolments'!$F28),"",+J29*'A) # of Enrolments'!M28*'A) # of Enrolments'!$H28/'A) # of Enrolments'!$F28)</f>
        <v/>
      </c>
      <c r="K54" s="185" t="str">
        <f>IF(ISERROR(+K29*'A) # of Enrolments'!N28*'A) # of Enrolments'!$H28/'A) # of Enrolments'!$F28),"",+K29*'A) # of Enrolments'!N28*'A) # of Enrolments'!$H28/'A) # of Enrolments'!$F28)</f>
        <v/>
      </c>
      <c r="L54" s="185" t="str">
        <f>IF(ISERROR(+L29*'A) # of Enrolments'!O28*'A) # of Enrolments'!$H28/'A) # of Enrolments'!$F28),"",+L29*'A) # of Enrolments'!O28*'A) # of Enrolments'!$H28/'A) # of Enrolments'!$F28)</f>
        <v/>
      </c>
      <c r="M54" s="185" t="str">
        <f>IF(ISERROR(+M29*'A) # of Enrolments'!P28*'A) # of Enrolments'!$H28/'A) # of Enrolments'!$F28),"",+M29*'A) # of Enrolments'!P28*'A) # of Enrolments'!$H28/'A) # of Enrolments'!$F28)</f>
        <v/>
      </c>
      <c r="N54" s="91">
        <f t="shared" si="5"/>
        <v>0</v>
      </c>
      <c r="O54" s="185" t="str">
        <f>IF(ISERROR(+O29*'A) # of Enrolments'!R28*'A) # of Enrolments'!$H28/'A) # of Enrolments'!$F28),"",+O29*'A) # of Enrolments'!R28*'A) # of Enrolments'!$H28/'A) # of Enrolments'!$F28)</f>
        <v/>
      </c>
      <c r="P54" s="185" t="str">
        <f>IF(ISERROR(+P29*'A) # of Enrolments'!S28*'A) # of Enrolments'!$H28/'A) # of Enrolments'!$F28),"",+P29*'A) # of Enrolments'!S28*'A) # of Enrolments'!$H28/'A) # of Enrolments'!$F28)</f>
        <v/>
      </c>
      <c r="Q54" s="185" t="str">
        <f>IF(ISERROR(+Q29*'A) # of Enrolments'!T28*'A) # of Enrolments'!$H28/'A) # of Enrolments'!$F28),"",+Q29*'A) # of Enrolments'!T28*'A) # of Enrolments'!$H28/'A) # of Enrolments'!$F28)</f>
        <v/>
      </c>
      <c r="R54" s="185" t="str">
        <f>IF(ISERROR(+R29*'A) # of Enrolments'!U28*'A) # of Enrolments'!$H28/'A) # of Enrolments'!$F28),"",+R29*'A) # of Enrolments'!U28*'A) # of Enrolments'!$H28/'A) # of Enrolments'!$F28)</f>
        <v/>
      </c>
      <c r="S54" s="91">
        <f t="shared" si="6"/>
        <v>0</v>
      </c>
      <c r="T54" s="91">
        <f t="shared" si="7"/>
        <v>0</v>
      </c>
    </row>
    <row r="55" spans="1:20" outlineLevel="1" x14ac:dyDescent="0.35">
      <c r="A55" s="89" t="str">
        <f t="shared" si="4"/>
        <v/>
      </c>
      <c r="B55" s="79" t="str">
        <f>IF(ISERROR(VLOOKUP(A55,Legend!$A$6:$B$8,2,FALSE)),"",(VLOOKUP(A55,Legend!$A$6:$B$8,2,FALSE)))</f>
        <v/>
      </c>
      <c r="C55" s="89" t="str">
        <f t="shared" si="3"/>
        <v/>
      </c>
      <c r="D55" s="89" t="str">
        <f t="shared" si="3"/>
        <v/>
      </c>
      <c r="E55" s="89" t="str">
        <f t="shared" si="3"/>
        <v/>
      </c>
      <c r="F55" s="185" t="str">
        <f>IF(ISERROR(+F30*'A) # of Enrolments'!I29*'A) # of Enrolments'!$H29/'A) # of Enrolments'!$F29),"",+F30*'A) # of Enrolments'!I29*'A) # of Enrolments'!$H29/'A) # of Enrolments'!$F29)</f>
        <v/>
      </c>
      <c r="G55" s="185" t="str">
        <f>IF(ISERROR(+G30*'A) # of Enrolments'!J29*'A) # of Enrolments'!$H29/'A) # of Enrolments'!$F29),"",+G30*'A) # of Enrolments'!J29*'A) # of Enrolments'!$H29/'A) # of Enrolments'!$F29)</f>
        <v/>
      </c>
      <c r="H55" s="185" t="str">
        <f>IF(ISERROR(+H30*'A) # of Enrolments'!K29*'A) # of Enrolments'!$H29/'A) # of Enrolments'!$F29),"",+H30*'A) # of Enrolments'!K29*'A) # of Enrolments'!$H29/'A) # of Enrolments'!$F29)</f>
        <v/>
      </c>
      <c r="I55" s="185" t="str">
        <f>IF(ISERROR(+I30*'A) # of Enrolments'!L29*'A) # of Enrolments'!$H29/'A) # of Enrolments'!$F29),"",+I30*'A) # of Enrolments'!L29*'A) # of Enrolments'!$H29/'A) # of Enrolments'!$F29)</f>
        <v/>
      </c>
      <c r="J55" s="185" t="str">
        <f>IF(ISERROR(+J30*'A) # of Enrolments'!M29*'A) # of Enrolments'!$H29/'A) # of Enrolments'!$F29),"",+J30*'A) # of Enrolments'!M29*'A) # of Enrolments'!$H29/'A) # of Enrolments'!$F29)</f>
        <v/>
      </c>
      <c r="K55" s="185" t="str">
        <f>IF(ISERROR(+K30*'A) # of Enrolments'!N29*'A) # of Enrolments'!$H29/'A) # of Enrolments'!$F29),"",+K30*'A) # of Enrolments'!N29*'A) # of Enrolments'!$H29/'A) # of Enrolments'!$F29)</f>
        <v/>
      </c>
      <c r="L55" s="185" t="str">
        <f>IF(ISERROR(+L30*'A) # of Enrolments'!O29*'A) # of Enrolments'!$H29/'A) # of Enrolments'!$F29),"",+L30*'A) # of Enrolments'!O29*'A) # of Enrolments'!$H29/'A) # of Enrolments'!$F29)</f>
        <v/>
      </c>
      <c r="M55" s="185" t="str">
        <f>IF(ISERROR(+M30*'A) # of Enrolments'!P29*'A) # of Enrolments'!$H29/'A) # of Enrolments'!$F29),"",+M30*'A) # of Enrolments'!P29*'A) # of Enrolments'!$H29/'A) # of Enrolments'!$F29)</f>
        <v/>
      </c>
      <c r="N55" s="91">
        <f t="shared" si="5"/>
        <v>0</v>
      </c>
      <c r="O55" s="185" t="str">
        <f>IF(ISERROR(+O30*'A) # of Enrolments'!R29*'A) # of Enrolments'!$H29/'A) # of Enrolments'!$F29),"",+O30*'A) # of Enrolments'!R29*'A) # of Enrolments'!$H29/'A) # of Enrolments'!$F29)</f>
        <v/>
      </c>
      <c r="P55" s="185" t="str">
        <f>IF(ISERROR(+P30*'A) # of Enrolments'!S29*'A) # of Enrolments'!$H29/'A) # of Enrolments'!$F29),"",+P30*'A) # of Enrolments'!S29*'A) # of Enrolments'!$H29/'A) # of Enrolments'!$F29)</f>
        <v/>
      </c>
      <c r="Q55" s="185" t="str">
        <f>IF(ISERROR(+Q30*'A) # of Enrolments'!T29*'A) # of Enrolments'!$H29/'A) # of Enrolments'!$F29),"",+Q30*'A) # of Enrolments'!T29*'A) # of Enrolments'!$H29/'A) # of Enrolments'!$F29)</f>
        <v/>
      </c>
      <c r="R55" s="185" t="str">
        <f>IF(ISERROR(+R30*'A) # of Enrolments'!U29*'A) # of Enrolments'!$H29/'A) # of Enrolments'!$F29),"",+R30*'A) # of Enrolments'!U29*'A) # of Enrolments'!$H29/'A) # of Enrolments'!$F29)</f>
        <v/>
      </c>
      <c r="S55" s="91">
        <f t="shared" si="6"/>
        <v>0</v>
      </c>
      <c r="T55" s="91">
        <f t="shared" si="7"/>
        <v>0</v>
      </c>
    </row>
    <row r="56" spans="1:20" outlineLevel="1" x14ac:dyDescent="0.35">
      <c r="A56" s="89" t="str">
        <f t="shared" si="4"/>
        <v/>
      </c>
      <c r="B56" s="79" t="str">
        <f>IF(ISERROR(VLOOKUP(A56,Legend!$A$6:$B$8,2,FALSE)),"",(VLOOKUP(A56,Legend!$A$6:$B$8,2,FALSE)))</f>
        <v/>
      </c>
      <c r="C56" s="89" t="str">
        <f t="shared" si="3"/>
        <v/>
      </c>
      <c r="D56" s="89" t="str">
        <f t="shared" si="3"/>
        <v/>
      </c>
      <c r="E56" s="89" t="str">
        <f t="shared" si="3"/>
        <v/>
      </c>
      <c r="F56" s="185" t="str">
        <f>IF(ISERROR(+F31*'A) # of Enrolments'!I30*'A) # of Enrolments'!$H30/'A) # of Enrolments'!$F30),"",+F31*'A) # of Enrolments'!I30*'A) # of Enrolments'!$H30/'A) # of Enrolments'!$F30)</f>
        <v/>
      </c>
      <c r="G56" s="185" t="str">
        <f>IF(ISERROR(+G31*'A) # of Enrolments'!J30*'A) # of Enrolments'!$H30/'A) # of Enrolments'!$F30),"",+G31*'A) # of Enrolments'!J30*'A) # of Enrolments'!$H30/'A) # of Enrolments'!$F30)</f>
        <v/>
      </c>
      <c r="H56" s="185" t="str">
        <f>IF(ISERROR(+H31*'A) # of Enrolments'!K30*'A) # of Enrolments'!$H30/'A) # of Enrolments'!$F30),"",+H31*'A) # of Enrolments'!K30*'A) # of Enrolments'!$H30/'A) # of Enrolments'!$F30)</f>
        <v/>
      </c>
      <c r="I56" s="185" t="str">
        <f>IF(ISERROR(+I31*'A) # of Enrolments'!L30*'A) # of Enrolments'!$H30/'A) # of Enrolments'!$F30),"",+I31*'A) # of Enrolments'!L30*'A) # of Enrolments'!$H30/'A) # of Enrolments'!$F30)</f>
        <v/>
      </c>
      <c r="J56" s="185" t="str">
        <f>IF(ISERROR(+J31*'A) # of Enrolments'!M30*'A) # of Enrolments'!$H30/'A) # of Enrolments'!$F30),"",+J31*'A) # of Enrolments'!M30*'A) # of Enrolments'!$H30/'A) # of Enrolments'!$F30)</f>
        <v/>
      </c>
      <c r="K56" s="185" t="str">
        <f>IF(ISERROR(+K31*'A) # of Enrolments'!N30*'A) # of Enrolments'!$H30/'A) # of Enrolments'!$F30),"",+K31*'A) # of Enrolments'!N30*'A) # of Enrolments'!$H30/'A) # of Enrolments'!$F30)</f>
        <v/>
      </c>
      <c r="L56" s="185" t="str">
        <f>IF(ISERROR(+L31*'A) # of Enrolments'!O30*'A) # of Enrolments'!$H30/'A) # of Enrolments'!$F30),"",+L31*'A) # of Enrolments'!O30*'A) # of Enrolments'!$H30/'A) # of Enrolments'!$F30)</f>
        <v/>
      </c>
      <c r="M56" s="185" t="str">
        <f>IF(ISERROR(+M31*'A) # of Enrolments'!P30*'A) # of Enrolments'!$H30/'A) # of Enrolments'!$F30),"",+M31*'A) # of Enrolments'!P30*'A) # of Enrolments'!$H30/'A) # of Enrolments'!$F30)</f>
        <v/>
      </c>
      <c r="N56" s="91">
        <f t="shared" si="5"/>
        <v>0</v>
      </c>
      <c r="O56" s="185" t="str">
        <f>IF(ISERROR(+O31*'A) # of Enrolments'!R30*'A) # of Enrolments'!$H30/'A) # of Enrolments'!$F30),"",+O31*'A) # of Enrolments'!R30*'A) # of Enrolments'!$H30/'A) # of Enrolments'!$F30)</f>
        <v/>
      </c>
      <c r="P56" s="185" t="str">
        <f>IF(ISERROR(+P31*'A) # of Enrolments'!S30*'A) # of Enrolments'!$H30/'A) # of Enrolments'!$F30),"",+P31*'A) # of Enrolments'!S30*'A) # of Enrolments'!$H30/'A) # of Enrolments'!$F30)</f>
        <v/>
      </c>
      <c r="Q56" s="185" t="str">
        <f>IF(ISERROR(+Q31*'A) # of Enrolments'!T30*'A) # of Enrolments'!$H30/'A) # of Enrolments'!$F30),"",+Q31*'A) # of Enrolments'!T30*'A) # of Enrolments'!$H30/'A) # of Enrolments'!$F30)</f>
        <v/>
      </c>
      <c r="R56" s="185" t="str">
        <f>IF(ISERROR(+R31*'A) # of Enrolments'!U30*'A) # of Enrolments'!$H30/'A) # of Enrolments'!$F30),"",+R31*'A) # of Enrolments'!U30*'A) # of Enrolments'!$H30/'A) # of Enrolments'!$F30)</f>
        <v/>
      </c>
      <c r="S56" s="91">
        <f t="shared" si="6"/>
        <v>0</v>
      </c>
      <c r="T56" s="91">
        <f t="shared" si="7"/>
        <v>0</v>
      </c>
    </row>
    <row r="57" spans="1:20" ht="15" outlineLevel="1" thickBot="1" x14ac:dyDescent="0.4">
      <c r="A57" s="65"/>
      <c r="B57" s="65"/>
      <c r="C57" s="65"/>
      <c r="D57" s="65"/>
      <c r="E57" s="66"/>
      <c r="F57" s="92">
        <f t="shared" ref="F57:M57" si="8">SUM(F37:F56)</f>
        <v>0</v>
      </c>
      <c r="G57" s="92">
        <f t="shared" si="8"/>
        <v>0</v>
      </c>
      <c r="H57" s="92">
        <f t="shared" si="8"/>
        <v>0</v>
      </c>
      <c r="I57" s="92">
        <f t="shared" si="8"/>
        <v>0</v>
      </c>
      <c r="J57" s="92">
        <f t="shared" si="8"/>
        <v>0</v>
      </c>
      <c r="K57" s="92">
        <f t="shared" si="8"/>
        <v>0</v>
      </c>
      <c r="L57" s="92">
        <f t="shared" si="8"/>
        <v>0</v>
      </c>
      <c r="M57" s="92">
        <f t="shared" si="8"/>
        <v>0</v>
      </c>
      <c r="N57" s="93">
        <f>SUM(F57:M57)</f>
        <v>0</v>
      </c>
      <c r="O57" s="92">
        <f>SUM(O37:O56)</f>
        <v>0</v>
      </c>
      <c r="P57" s="92">
        <f>SUM(P37:P56)</f>
        <v>0</v>
      </c>
      <c r="Q57" s="92">
        <f>SUM(Q37:Q56)</f>
        <v>0</v>
      </c>
      <c r="R57" s="92">
        <f>SUM(R37:R56)</f>
        <v>0</v>
      </c>
      <c r="S57" s="93">
        <f>IF(ISERROR(SUM(O57:R57)),"",(SUM(O57:R57)))</f>
        <v>0</v>
      </c>
      <c r="T57" s="93">
        <f>IF(ISERROR(SUM(R57,Q57,P57,O57,M57,L57,K57,J57,I57,H57,G57,F57)),"",(SUM(R57,Q57,P57,O57,M57,L57,K57,J57,I57,H57,G57,F57)))</f>
        <v>0</v>
      </c>
    </row>
    <row r="58" spans="1:20" s="12" customFormat="1" ht="15" thickTop="1" x14ac:dyDescent="0.35"/>
    <row r="59" spans="1:20" s="12" customFormat="1" x14ac:dyDescent="0.35">
      <c r="A59" s="88" t="s">
        <v>187</v>
      </c>
      <c r="B59" s="88"/>
      <c r="C59" s="88"/>
      <c r="D59" s="88"/>
      <c r="E59" s="88"/>
      <c r="F59" s="88"/>
      <c r="G59" s="88"/>
      <c r="H59" s="88"/>
      <c r="I59" s="88"/>
      <c r="J59" s="88"/>
      <c r="K59" s="88"/>
      <c r="L59" s="88"/>
      <c r="M59" s="88"/>
      <c r="N59" s="88"/>
      <c r="O59" s="88"/>
      <c r="P59" s="88"/>
      <c r="Q59" s="88"/>
      <c r="R59" s="88"/>
      <c r="S59" s="88"/>
      <c r="T59" s="88"/>
    </row>
    <row r="60" spans="1:20" s="12" customFormat="1" hidden="1" outlineLevel="1" x14ac:dyDescent="0.35">
      <c r="A60" s="96" t="s">
        <v>188</v>
      </c>
      <c r="B60" s="97"/>
      <c r="C60" s="97"/>
      <c r="D60" s="97"/>
      <c r="E60" s="97"/>
      <c r="F60" s="97"/>
      <c r="G60" s="97"/>
      <c r="H60" s="97"/>
      <c r="I60" s="97"/>
      <c r="J60" s="97"/>
      <c r="K60" s="97"/>
      <c r="L60" s="97"/>
      <c r="M60" s="97"/>
      <c r="N60" s="97"/>
      <c r="O60" s="97"/>
      <c r="P60" s="97"/>
      <c r="Q60" s="97"/>
      <c r="R60" s="97"/>
      <c r="S60" s="97"/>
      <c r="T60" s="98"/>
    </row>
    <row r="61" spans="1:20" s="12" customFormat="1" ht="58" hidden="1" outlineLevel="1" x14ac:dyDescent="0.35">
      <c r="A61" s="54" t="s">
        <v>213</v>
      </c>
      <c r="B61" s="54" t="s">
        <v>178</v>
      </c>
      <c r="C61" s="55" t="s">
        <v>210</v>
      </c>
      <c r="D61" s="55" t="s">
        <v>209</v>
      </c>
      <c r="E61" s="55" t="s">
        <v>179</v>
      </c>
      <c r="F61" s="57" t="s">
        <v>385</v>
      </c>
      <c r="G61" s="57" t="s">
        <v>386</v>
      </c>
      <c r="H61" s="57" t="s">
        <v>387</v>
      </c>
      <c r="I61" s="57" t="s">
        <v>388</v>
      </c>
      <c r="J61" s="57" t="s">
        <v>389</v>
      </c>
      <c r="K61" s="57" t="s">
        <v>390</v>
      </c>
      <c r="L61" s="57" t="s">
        <v>391</v>
      </c>
      <c r="M61" s="57" t="s">
        <v>392</v>
      </c>
      <c r="N61" s="55" t="s">
        <v>393</v>
      </c>
      <c r="O61" s="58" t="s">
        <v>394</v>
      </c>
      <c r="P61" s="58" t="s">
        <v>395</v>
      </c>
      <c r="Q61" s="58" t="s">
        <v>396</v>
      </c>
      <c r="R61" s="58" t="s">
        <v>397</v>
      </c>
      <c r="S61" s="55" t="s">
        <v>398</v>
      </c>
      <c r="T61" s="55" t="s">
        <v>399</v>
      </c>
    </row>
    <row r="62" spans="1:20" s="12" customFormat="1" ht="5.25" hidden="1" customHeight="1" outlineLevel="1" x14ac:dyDescent="0.35">
      <c r="A62" s="59"/>
      <c r="B62" s="59"/>
      <c r="C62" s="59"/>
      <c r="D62" s="59"/>
      <c r="E62" s="59"/>
      <c r="F62" s="59"/>
      <c r="G62" s="59"/>
      <c r="H62" s="59"/>
      <c r="I62" s="59"/>
      <c r="J62" s="59"/>
      <c r="K62" s="59"/>
      <c r="L62" s="59"/>
      <c r="M62" s="59"/>
      <c r="N62" s="81"/>
      <c r="O62" s="59"/>
      <c r="P62" s="59"/>
      <c r="Q62" s="59"/>
      <c r="R62" s="59"/>
      <c r="S62" s="59"/>
      <c r="T62" s="59"/>
    </row>
    <row r="63" spans="1:20" s="12" customFormat="1" hidden="1" outlineLevel="1" x14ac:dyDescent="0.35">
      <c r="A63" s="89" t="e">
        <f>+IF('B) Market or Municipal Rates'!A36="","",'B) Market or Municipal Rates'!A36)</f>
        <v>#REF!</v>
      </c>
      <c r="B63" s="79" t="str">
        <f>IF(ISERROR(VLOOKUP(A63,Legend!$A$6:$B$8,2,FALSE)),"",(VLOOKUP(A63,Legend!$A$6:$B$8,2,FALSE)))</f>
        <v/>
      </c>
      <c r="C63" s="89" t="e">
        <f>+IF('A) # of Enrolments'!D36="","",'A) # of Enrolments'!D36)</f>
        <v>#REF!</v>
      </c>
      <c r="D63" s="89" t="e">
        <f>+IF('A) # of Enrolments'!C36="","",'A) # of Enrolments'!C36)</f>
        <v>#REF!</v>
      </c>
      <c r="E63" s="89" t="e">
        <f>+IF('A) # of Enrolments'!E36="","",'A) # of Enrolments'!E36)</f>
        <v>#REF!</v>
      </c>
      <c r="F63" s="90" t="str">
        <f>IF(ISERROR(IF($A63="Infant",VLOOKUP($C63,Legend!$A$15:$B$16,2,FALSE),IF($A63="Toddler",VLOOKUP($C63,Legend!$A$19:$B$20,2,FALSE),IF($A63="Pre-School (Not Eligible for Kindergarten)",VLOOKUP($C63,Legend!$A$23:$B$24,2,FALSE),IF($A63="","",""))))),"",IF($A63="Infant",VLOOKUP($C63,Legend!$A$15:$B$16,2,FALSE),IF($A63="Toddler",VLOOKUP($C63,Legend!$A$19:$B$20,2,FALSE),IF($A63="Pre-School (Not Eligible for Kindergarten)",VLOOKUP($C63,Legend!$A$23:$B$24,2,FALSE),IF($A63="","","")))))</f>
        <v/>
      </c>
      <c r="G63" s="90" t="str">
        <f>IF(ISERROR(IF($A63="Infant",VLOOKUP($C63,Legend!$A$15:$B$16,2,FALSE),IF($A63="Toddler",VLOOKUP($C63,Legend!$A$19:$B$20,2,FALSE),IF($A63="Pre-School (Not Eligible for Kindergarten)",VLOOKUP($C63,Legend!$A$23:$B$24,2,FALSE),IF($A63="","",""))))),"",IF($A63="Infant",VLOOKUP($C63,Legend!$A$15:$B$16,2,FALSE),IF($A63="Toddler",VLOOKUP($C63,Legend!$A$19:$B$20,2,FALSE),IF($A63="Pre-School (Not Eligible for Kindergarten)",VLOOKUP($C63,Legend!$A$23:$B$24,2,FALSE),IF($A63="","","")))))</f>
        <v/>
      </c>
      <c r="H63" s="90" t="str">
        <f>IF(ISERROR(IF($A63="Infant",VLOOKUP($C63,Legend!$A$15:$B$16,2,FALSE),IF($A63="Toddler",VLOOKUP($C63,Legend!$A$19:$B$20,2,FALSE),IF($A63="Pre-School (Not Eligible for Kindergarten)",VLOOKUP($C63,Legend!$A$23:$B$24,2,FALSE),IF($A63="","",""))))),"",IF($A63="Infant",VLOOKUP($C63,Legend!$A$15:$B$16,2,FALSE),IF($A63="Toddler",VLOOKUP($C63,Legend!$A$19:$B$20,2,FALSE),IF($A63="Pre-School (Not Eligible for Kindergarten)",VLOOKUP($C63,Legend!$A$23:$B$24,2,FALSE),IF($A63="","","")))))</f>
        <v/>
      </c>
      <c r="I63" s="90" t="str">
        <f>IF(ISERROR(IF($A63="Infant",VLOOKUP($C63,Legend!$A$15:$B$16,2,FALSE),IF($A63="Toddler",VLOOKUP($C63,Legend!$A$19:$B$20,2,FALSE),IF($A63="Pre-School (Not Eligible for Kindergarten)",VLOOKUP($C63,Legend!$A$23:$B$24,2,FALSE),IF($A63="","",""))))),"",IF($A63="Infant",VLOOKUP($C63,Legend!$A$15:$B$16,2,FALSE),IF($A63="Toddler",VLOOKUP($C63,Legend!$A$19:$B$20,2,FALSE),IF($A63="Pre-School (Not Eligible for Kindergarten)",VLOOKUP($C63,Legend!$A$23:$B$24,2,FALSE),IF($A63="","","")))))</f>
        <v/>
      </c>
      <c r="J63" s="90" t="str">
        <f>IF(ISERROR(IF($A63="Infant",VLOOKUP($C63,Legend!$A$15:$B$16,2,FALSE),IF($A63="Toddler",VLOOKUP($C63,Legend!$A$19:$B$20,2,FALSE),IF($A63="Pre-School (Not Eligible for Kindergarten)",VLOOKUP($C63,Legend!$A$23:$B$24,2,FALSE),IF($A63="","",""))))),"",IF($A63="Infant",VLOOKUP($C63,Legend!$A$15:$B$16,2,FALSE),IF($A63="Toddler",VLOOKUP($C63,Legend!$A$19:$B$20,2,FALSE),IF($A63="Pre-School (Not Eligible for Kindergarten)",VLOOKUP($C63,Legend!$A$23:$B$24,2,FALSE),IF($A63="","","")))))</f>
        <v/>
      </c>
      <c r="K63" s="90" t="str">
        <f>IF(ISERROR(IF($A63="Infant",VLOOKUP($C63,Legend!$A$15:$B$16,2,FALSE),IF($A63="Toddler",VLOOKUP($C63,Legend!$A$19:$B$20,2,FALSE),IF($A63="Pre-School (Not Eligible for Kindergarten)",VLOOKUP($C63,Legend!$A$23:$B$24,2,FALSE),IF($A63="","",""))))),"",IF($A63="Infant",VLOOKUP($C63,Legend!$A$15:$B$16,2,FALSE),IF($A63="Toddler",VLOOKUP($C63,Legend!$A$19:$B$20,2,FALSE),IF($A63="Pre-School (Not Eligible for Kindergarten)",VLOOKUP($C63,Legend!$A$23:$B$24,2,FALSE),IF($A63="","","")))))</f>
        <v/>
      </c>
      <c r="L63" s="90" t="str">
        <f>IF(ISERROR(IF($A63="Infant",VLOOKUP($C63,Legend!$A$15:$B$16,2,FALSE),IF($A63="Toddler",VLOOKUP($C63,Legend!$A$19:$B$20,2,FALSE),IF($A63="Pre-School (Not Eligible for Kindergarten)",VLOOKUP($C63,Legend!$A$23:$B$24,2,FALSE),IF($A63="","",""))))),"",IF($A63="Infant",VLOOKUP($C63,Legend!$A$15:$B$16,2,FALSE),IF($A63="Toddler",VLOOKUP($C63,Legend!$A$19:$B$20,2,FALSE),IF($A63="Pre-School (Not Eligible for Kindergarten)",VLOOKUP($C63,Legend!$A$23:$B$24,2,FALSE),IF($A63="","","")))))</f>
        <v/>
      </c>
      <c r="M63" s="90" t="str">
        <f>IF(ISERROR(IF($A63="Infant",VLOOKUP($C63,Legend!$A$15:$B$16,2,FALSE),IF($A63="Toddler",VLOOKUP($C63,Legend!$A$19:$B$20,2,FALSE),IF($A63="Pre-School (Not Eligible for Kindergarten)",VLOOKUP($C63,Legend!$A$23:$B$24,2,FALSE),IF($A63="","",""))))),"",IF($A63="Infant",VLOOKUP($C63,Legend!$A$15:$B$16,2,FALSE),IF($A63="Toddler",VLOOKUP($C63,Legend!$A$19:$B$20,2,FALSE),IF($A63="Pre-School (Not Eligible for Kindergarten)",VLOOKUP($C63,Legend!$A$23:$B$24,2,FALSE),IF($A63="","","")))))</f>
        <v/>
      </c>
      <c r="N63" s="91" t="str">
        <f t="shared" ref="N63:N74" si="9">IF(ISERROR(AVERAGE(F63:M63)),"",(AVERAGE(F63:M63)))</f>
        <v/>
      </c>
      <c r="O63" s="90" t="str">
        <f>IF(ISERROR(IF($A63="Infant",VLOOKUP($C63,Legend!$A$15:$B$16,2,FALSE),IF($A63="Toddler",VLOOKUP($C63,Legend!$A$19:$B$20,2,FALSE),IF($A63="Pre-School (Not Eligible for Kindergarten)",VLOOKUP($C63,Legend!$A$23:$B$24,2,FALSE),IF($A63="","",""))))),"",IF($A63="Infant",VLOOKUP($C63,Legend!$A$15:$B$16,2,FALSE),IF($A63="Toddler",VLOOKUP($C63,Legend!$A$19:$B$20,2,FALSE),IF($A63="Pre-School (Not Eligible for Kindergarten)",VLOOKUP($C63,Legend!$A$23:$B$24,2,FALSE),IF($A63="","","")))))</f>
        <v/>
      </c>
      <c r="P63" s="90" t="str">
        <f>IF(ISERROR(IF($A63="Infant",VLOOKUP($C63,Legend!$A$15:$B$16,2,FALSE),IF($A63="Toddler",VLOOKUP($C63,Legend!$A$19:$B$20,2,FALSE),IF($A63="Pre-School (Not Eligible for Kindergarten)",VLOOKUP($C63,Legend!$A$23:$B$24,2,FALSE),IF($A63="","",""))))),"",IF($A63="Infant",VLOOKUP($C63,Legend!$A$15:$B$16,2,FALSE),IF($A63="Toddler",VLOOKUP($C63,Legend!$A$19:$B$20,2,FALSE),IF($A63="Pre-School (Not Eligible for Kindergarten)",VLOOKUP($C63,Legend!$A$23:$B$24,2,FALSE),IF($A63="","","")))))</f>
        <v/>
      </c>
      <c r="Q63" s="90" t="str">
        <f>IF(ISERROR(IF($A63="Infant",VLOOKUP($C63,Legend!$A$15:$B$16,2,FALSE),IF($A63="Toddler",VLOOKUP($C63,Legend!$A$19:$B$20,2,FALSE),IF($A63="Pre-School (Not Eligible for Kindergarten)",VLOOKUP($C63,Legend!$A$23:$B$24,2,FALSE),IF($A63="","",""))))),"",IF($A63="Infant",VLOOKUP($C63,Legend!$A$15:$B$16,2,FALSE),IF($A63="Toddler",VLOOKUP($C63,Legend!$A$19:$B$20,2,FALSE),IF($A63="Pre-School (Not Eligible for Kindergarten)",VLOOKUP($C63,Legend!$A$23:$B$24,2,FALSE),IF($A63="","","")))))</f>
        <v/>
      </c>
      <c r="R63" s="90" t="str">
        <f>IF(ISERROR(IF($A63="Infant",VLOOKUP($C63,Legend!$A$15:$B$16,2,FALSE),IF($A63="Toddler",VLOOKUP($C63,Legend!$A$19:$B$20,2,FALSE),IF($A63="Pre-School (Not Eligible for Kindergarten)",VLOOKUP($C63,Legend!$A$23:$B$24,2,FALSE),IF($A63="","",""))))),"",IF($A63="Infant",VLOOKUP($C63,Legend!$A$15:$B$16,2,FALSE),IF($A63="Toddler",VLOOKUP($C63,Legend!$A$19:$B$20,2,FALSE),IF($A63="Pre-School (Not Eligible for Kindergarten)",VLOOKUP($C63,Legend!$A$23:$B$24,2,FALSE),IF($A63="","","")))))</f>
        <v/>
      </c>
      <c r="S63" s="91" t="str">
        <f t="shared" ref="S63:S74" si="10">IF(ISERROR(AVERAGE(O63:R63)),"",(AVERAGE(O63:R63)))</f>
        <v/>
      </c>
      <c r="T63" s="91" t="str">
        <f t="shared" ref="T63:T74" si="11">IF(ISERROR(AVERAGE(R63,Q63,P63,O63,M63,L63,K63,J63,I63,H63,G63,F63)),"",(AVERAGE(R63,Q63,P63,O63,M63,L63,K63,J63,I63,H63,G63,F63)))</f>
        <v/>
      </c>
    </row>
    <row r="64" spans="1:20" s="12" customFormat="1" hidden="1" outlineLevel="1" x14ac:dyDescent="0.35">
      <c r="A64" s="89" t="e">
        <f>+IF('B) Market or Municipal Rates'!A37="","",'B) Market or Municipal Rates'!A37)</f>
        <v>#REF!</v>
      </c>
      <c r="B64" s="79" t="str">
        <f>IF(ISERROR(VLOOKUP(A64,Legend!$A$6:$B$8,2,FALSE)),"",(VLOOKUP(A64,Legend!$A$6:$B$8,2,FALSE)))</f>
        <v/>
      </c>
      <c r="C64" s="89" t="e">
        <f>+IF('A) # of Enrolments'!D37="","",'A) # of Enrolments'!D37)</f>
        <v>#REF!</v>
      </c>
      <c r="D64" s="89" t="e">
        <f>+IF('A) # of Enrolments'!C37="","",'A) # of Enrolments'!C37)</f>
        <v>#REF!</v>
      </c>
      <c r="E64" s="89" t="e">
        <f>+IF('A) # of Enrolments'!E37="","",'A) # of Enrolments'!E37)</f>
        <v>#REF!</v>
      </c>
      <c r="F64" s="90" t="str">
        <f>IF(ISERROR(IF($A64="Infant",VLOOKUP($C64,Legend!$A$15:$B$16,2,FALSE),IF($A64="Toddler",VLOOKUP($C64,Legend!$A$19:$B$20,2,FALSE),IF($A64="Pre-School (Not Eligible for Kindergarten)",VLOOKUP($C64,Legend!$A$23:$B$24,2,FALSE),IF($A64="","",""))))),"",IF($A64="Infant",VLOOKUP($C64,Legend!$A$15:$B$16,2,FALSE),IF($A64="Toddler",VLOOKUP($C64,Legend!$A$19:$B$20,2,FALSE),IF($A64="Pre-School (Not Eligible for Kindergarten)",VLOOKUP($C64,Legend!$A$23:$B$24,2,FALSE),IF($A64="","","")))))</f>
        <v/>
      </c>
      <c r="G64" s="90" t="str">
        <f>IF(ISERROR(IF($A64="Infant",VLOOKUP($C64,Legend!$A$15:$B$16,2,FALSE),IF($A64="Toddler",VLOOKUP($C64,Legend!$A$19:$B$20,2,FALSE),IF($A64="Pre-School (Not Eligible for Kindergarten)",VLOOKUP($C64,Legend!$A$23:$B$24,2,FALSE),IF($A64="","",""))))),"",IF($A64="Infant",VLOOKUP($C64,Legend!$A$15:$B$16,2,FALSE),IF($A64="Toddler",VLOOKUP($C64,Legend!$A$19:$B$20,2,FALSE),IF($A64="Pre-School (Not Eligible for Kindergarten)",VLOOKUP($C64,Legend!$A$23:$B$24,2,FALSE),IF($A64="","","")))))</f>
        <v/>
      </c>
      <c r="H64" s="90" t="str">
        <f>IF(ISERROR(IF($A64="Infant",VLOOKUP($C64,Legend!$A$15:$B$16,2,FALSE),IF($A64="Toddler",VLOOKUP($C64,Legend!$A$19:$B$20,2,FALSE),IF($A64="Pre-School (Not Eligible for Kindergarten)",VLOOKUP($C64,Legend!$A$23:$B$24,2,FALSE),IF($A64="","",""))))),"",IF($A64="Infant",VLOOKUP($C64,Legend!$A$15:$B$16,2,FALSE),IF($A64="Toddler",VLOOKUP($C64,Legend!$A$19:$B$20,2,FALSE),IF($A64="Pre-School (Not Eligible for Kindergarten)",VLOOKUP($C64,Legend!$A$23:$B$24,2,FALSE),IF($A64="","","")))))</f>
        <v/>
      </c>
      <c r="I64" s="90" t="str">
        <f>IF(ISERROR(IF($A64="Infant",VLOOKUP($C64,Legend!$A$15:$B$16,2,FALSE),IF($A64="Toddler",VLOOKUP($C64,Legend!$A$19:$B$20,2,FALSE),IF($A64="Pre-School (Not Eligible for Kindergarten)",VLOOKUP($C64,Legend!$A$23:$B$24,2,FALSE),IF($A64="","",""))))),"",IF($A64="Infant",VLOOKUP($C64,Legend!$A$15:$B$16,2,FALSE),IF($A64="Toddler",VLOOKUP($C64,Legend!$A$19:$B$20,2,FALSE),IF($A64="Pre-School (Not Eligible for Kindergarten)",VLOOKUP($C64,Legend!$A$23:$B$24,2,FALSE),IF($A64="","","")))))</f>
        <v/>
      </c>
      <c r="J64" s="90" t="str">
        <f>IF(ISERROR(IF($A64="Infant",VLOOKUP($C64,Legend!$A$15:$B$16,2,FALSE),IF($A64="Toddler",VLOOKUP($C64,Legend!$A$19:$B$20,2,FALSE),IF($A64="Pre-School (Not Eligible for Kindergarten)",VLOOKUP($C64,Legend!$A$23:$B$24,2,FALSE),IF($A64="","",""))))),"",IF($A64="Infant",VLOOKUP($C64,Legend!$A$15:$B$16,2,FALSE),IF($A64="Toddler",VLOOKUP($C64,Legend!$A$19:$B$20,2,FALSE),IF($A64="Pre-School (Not Eligible for Kindergarten)",VLOOKUP($C64,Legend!$A$23:$B$24,2,FALSE),IF($A64="","","")))))</f>
        <v/>
      </c>
      <c r="K64" s="90" t="str">
        <f>IF(ISERROR(IF($A64="Infant",VLOOKUP($C64,Legend!$A$15:$B$16,2,FALSE),IF($A64="Toddler",VLOOKUP($C64,Legend!$A$19:$B$20,2,FALSE),IF($A64="Pre-School (Not Eligible for Kindergarten)",VLOOKUP($C64,Legend!$A$23:$B$24,2,FALSE),IF($A64="","",""))))),"",IF($A64="Infant",VLOOKUP($C64,Legend!$A$15:$B$16,2,FALSE),IF($A64="Toddler",VLOOKUP($C64,Legend!$A$19:$B$20,2,FALSE),IF($A64="Pre-School (Not Eligible for Kindergarten)",VLOOKUP($C64,Legend!$A$23:$B$24,2,FALSE),IF($A64="","","")))))</f>
        <v/>
      </c>
      <c r="L64" s="90" t="str">
        <f>IF(ISERROR(IF($A64="Infant",VLOOKUP($C64,Legend!$A$15:$B$16,2,FALSE),IF($A64="Toddler",VLOOKUP($C64,Legend!$A$19:$B$20,2,FALSE),IF($A64="Pre-School (Not Eligible for Kindergarten)",VLOOKUP($C64,Legend!$A$23:$B$24,2,FALSE),IF($A64="","",""))))),"",IF($A64="Infant",VLOOKUP($C64,Legend!$A$15:$B$16,2,FALSE),IF($A64="Toddler",VLOOKUP($C64,Legend!$A$19:$B$20,2,FALSE),IF($A64="Pre-School (Not Eligible for Kindergarten)",VLOOKUP($C64,Legend!$A$23:$B$24,2,FALSE),IF($A64="","","")))))</f>
        <v/>
      </c>
      <c r="M64" s="90" t="str">
        <f>IF(ISERROR(IF($A64="Infant",VLOOKUP($C64,Legend!$A$15:$B$16,2,FALSE),IF($A64="Toddler",VLOOKUP($C64,Legend!$A$19:$B$20,2,FALSE),IF($A64="Pre-School (Not Eligible for Kindergarten)",VLOOKUP($C64,Legend!$A$23:$B$24,2,FALSE),IF($A64="","",""))))),"",IF($A64="Infant",VLOOKUP($C64,Legend!$A$15:$B$16,2,FALSE),IF($A64="Toddler",VLOOKUP($C64,Legend!$A$19:$B$20,2,FALSE),IF($A64="Pre-School (Not Eligible for Kindergarten)",VLOOKUP($C64,Legend!$A$23:$B$24,2,FALSE),IF($A64="","","")))))</f>
        <v/>
      </c>
      <c r="N64" s="91" t="str">
        <f t="shared" si="9"/>
        <v/>
      </c>
      <c r="O64" s="90" t="str">
        <f>IF(ISERROR(IF($A64="Infant",VLOOKUP($C64,Legend!$A$15:$B$16,2,FALSE),IF($A64="Toddler",VLOOKUP($C64,Legend!$A$19:$B$20,2,FALSE),IF($A64="Pre-School (Not Eligible for Kindergarten)",VLOOKUP($C64,Legend!$A$23:$B$24,2,FALSE),IF($A64="","",""))))),"",IF($A64="Infant",VLOOKUP($C64,Legend!$A$15:$B$16,2,FALSE),IF($A64="Toddler",VLOOKUP($C64,Legend!$A$19:$B$20,2,FALSE),IF($A64="Pre-School (Not Eligible for Kindergarten)",VLOOKUP($C64,Legend!$A$23:$B$24,2,FALSE),IF($A64="","","")))))</f>
        <v/>
      </c>
      <c r="P64" s="90" t="str">
        <f>IF(ISERROR(IF($A64="Infant",VLOOKUP($C64,Legend!$A$15:$B$16,2,FALSE),IF($A64="Toddler",VLOOKUP($C64,Legend!$A$19:$B$20,2,FALSE),IF($A64="Pre-School (Not Eligible for Kindergarten)",VLOOKUP($C64,Legend!$A$23:$B$24,2,FALSE),IF($A64="","",""))))),"",IF($A64="Infant",VLOOKUP($C64,Legend!$A$15:$B$16,2,FALSE),IF($A64="Toddler",VLOOKUP($C64,Legend!$A$19:$B$20,2,FALSE),IF($A64="Pre-School (Not Eligible for Kindergarten)",VLOOKUP($C64,Legend!$A$23:$B$24,2,FALSE),IF($A64="","","")))))</f>
        <v/>
      </c>
      <c r="Q64" s="90" t="str">
        <f>IF(ISERROR(IF($A64="Infant",VLOOKUP($C64,Legend!$A$15:$B$16,2,FALSE),IF($A64="Toddler",VLOOKUP($C64,Legend!$A$19:$B$20,2,FALSE),IF($A64="Pre-School (Not Eligible for Kindergarten)",VLOOKUP($C64,Legend!$A$23:$B$24,2,FALSE),IF($A64="","",""))))),"",IF($A64="Infant",VLOOKUP($C64,Legend!$A$15:$B$16,2,FALSE),IF($A64="Toddler",VLOOKUP($C64,Legend!$A$19:$B$20,2,FALSE),IF($A64="Pre-School (Not Eligible for Kindergarten)",VLOOKUP($C64,Legend!$A$23:$B$24,2,FALSE),IF($A64="","","")))))</f>
        <v/>
      </c>
      <c r="R64" s="90" t="str">
        <f>IF(ISERROR(IF($A64="Infant",VLOOKUP($C64,Legend!$A$15:$B$16,2,FALSE),IF($A64="Toddler",VLOOKUP($C64,Legend!$A$19:$B$20,2,FALSE),IF($A64="Pre-School (Not Eligible for Kindergarten)",VLOOKUP($C64,Legend!$A$23:$B$24,2,FALSE),IF($A64="","",""))))),"",IF($A64="Infant",VLOOKUP($C64,Legend!$A$15:$B$16,2,FALSE),IF($A64="Toddler",VLOOKUP($C64,Legend!$A$19:$B$20,2,FALSE),IF($A64="Pre-School (Not Eligible for Kindergarten)",VLOOKUP($C64,Legend!$A$23:$B$24,2,FALSE),IF($A64="","","")))))</f>
        <v/>
      </c>
      <c r="S64" s="91" t="str">
        <f t="shared" si="10"/>
        <v/>
      </c>
      <c r="T64" s="91" t="str">
        <f t="shared" si="11"/>
        <v/>
      </c>
    </row>
    <row r="65" spans="1:20" s="12" customFormat="1" hidden="1" outlineLevel="1" x14ac:dyDescent="0.35">
      <c r="A65" s="89" t="e">
        <f>+IF('B) Market or Municipal Rates'!A38="","",'B) Market or Municipal Rates'!A38)</f>
        <v>#REF!</v>
      </c>
      <c r="B65" s="79" t="str">
        <f>IF(ISERROR(VLOOKUP(A65,Legend!$A$6:$B$8,2,FALSE)),"",(VLOOKUP(A65,Legend!$A$6:$B$8,2,FALSE)))</f>
        <v/>
      </c>
      <c r="C65" s="89" t="e">
        <f>+IF('A) # of Enrolments'!D38="","",'A) # of Enrolments'!D38)</f>
        <v>#REF!</v>
      </c>
      <c r="D65" s="89" t="e">
        <f>+IF('A) # of Enrolments'!C38="","",'A) # of Enrolments'!C38)</f>
        <v>#REF!</v>
      </c>
      <c r="E65" s="89" t="e">
        <f>+IF('A) # of Enrolments'!E38="","",'A) # of Enrolments'!E38)</f>
        <v>#REF!</v>
      </c>
      <c r="F65" s="90" t="str">
        <f>IF(ISERROR(IF($A65="Infant",VLOOKUP($C65,Legend!$A$15:$B$16,2,FALSE),IF($A65="Toddler",VLOOKUP($C65,Legend!$A$19:$B$20,2,FALSE),IF($A65="Pre-School (Not Eligible for Kindergarten)",VLOOKUP($C65,Legend!$A$23:$B$24,2,FALSE),IF($A65="","",""))))),"",IF($A65="Infant",VLOOKUP($C65,Legend!$A$15:$B$16,2,FALSE),IF($A65="Toddler",VLOOKUP($C65,Legend!$A$19:$B$20,2,FALSE),IF($A65="Pre-School (Not Eligible for Kindergarten)",VLOOKUP($C65,Legend!$A$23:$B$24,2,FALSE),IF($A65="","","")))))</f>
        <v/>
      </c>
      <c r="G65" s="90" t="str">
        <f>IF(ISERROR(IF($A65="Infant",VLOOKUP($C65,Legend!$A$15:$B$16,2,FALSE),IF($A65="Toddler",VLOOKUP($C65,Legend!$A$19:$B$20,2,FALSE),IF($A65="Pre-School (Not Eligible for Kindergarten)",VLOOKUP($C65,Legend!$A$23:$B$24,2,FALSE),IF($A65="","",""))))),"",IF($A65="Infant",VLOOKUP($C65,Legend!$A$15:$B$16,2,FALSE),IF($A65="Toddler",VLOOKUP($C65,Legend!$A$19:$B$20,2,FALSE),IF($A65="Pre-School (Not Eligible for Kindergarten)",VLOOKUP($C65,Legend!$A$23:$B$24,2,FALSE),IF($A65="","","")))))</f>
        <v/>
      </c>
      <c r="H65" s="90" t="str">
        <f>IF(ISERROR(IF($A65="Infant",VLOOKUP($C65,Legend!$A$15:$B$16,2,FALSE),IF($A65="Toddler",VLOOKUP($C65,Legend!$A$19:$B$20,2,FALSE),IF($A65="Pre-School (Not Eligible for Kindergarten)",VLOOKUP($C65,Legend!$A$23:$B$24,2,FALSE),IF($A65="","",""))))),"",IF($A65="Infant",VLOOKUP($C65,Legend!$A$15:$B$16,2,FALSE),IF($A65="Toddler",VLOOKUP($C65,Legend!$A$19:$B$20,2,FALSE),IF($A65="Pre-School (Not Eligible for Kindergarten)",VLOOKUP($C65,Legend!$A$23:$B$24,2,FALSE),IF($A65="","","")))))</f>
        <v/>
      </c>
      <c r="I65" s="90" t="str">
        <f>IF(ISERROR(IF($A65="Infant",VLOOKUP($C65,Legend!$A$15:$B$16,2,FALSE),IF($A65="Toddler",VLOOKUP($C65,Legend!$A$19:$B$20,2,FALSE),IF($A65="Pre-School (Not Eligible for Kindergarten)",VLOOKUP($C65,Legend!$A$23:$B$24,2,FALSE),IF($A65="","",""))))),"",IF($A65="Infant",VLOOKUP($C65,Legend!$A$15:$B$16,2,FALSE),IF($A65="Toddler",VLOOKUP($C65,Legend!$A$19:$B$20,2,FALSE),IF($A65="Pre-School (Not Eligible for Kindergarten)",VLOOKUP($C65,Legend!$A$23:$B$24,2,FALSE),IF($A65="","","")))))</f>
        <v/>
      </c>
      <c r="J65" s="90" t="str">
        <f>IF(ISERROR(IF($A65="Infant",VLOOKUP($C65,Legend!$A$15:$B$16,2,FALSE),IF($A65="Toddler",VLOOKUP($C65,Legend!$A$19:$B$20,2,FALSE),IF($A65="Pre-School (Not Eligible for Kindergarten)",VLOOKUP($C65,Legend!$A$23:$B$24,2,FALSE),IF($A65="","",""))))),"",IF($A65="Infant",VLOOKUP($C65,Legend!$A$15:$B$16,2,FALSE),IF($A65="Toddler",VLOOKUP($C65,Legend!$A$19:$B$20,2,FALSE),IF($A65="Pre-School (Not Eligible for Kindergarten)",VLOOKUP($C65,Legend!$A$23:$B$24,2,FALSE),IF($A65="","","")))))</f>
        <v/>
      </c>
      <c r="K65" s="90" t="str">
        <f>IF(ISERROR(IF($A65="Infant",VLOOKUP($C65,Legend!$A$15:$B$16,2,FALSE),IF($A65="Toddler",VLOOKUP($C65,Legend!$A$19:$B$20,2,FALSE),IF($A65="Pre-School (Not Eligible for Kindergarten)",VLOOKUP($C65,Legend!$A$23:$B$24,2,FALSE),IF($A65="","",""))))),"",IF($A65="Infant",VLOOKUP($C65,Legend!$A$15:$B$16,2,FALSE),IF($A65="Toddler",VLOOKUP($C65,Legend!$A$19:$B$20,2,FALSE),IF($A65="Pre-School (Not Eligible for Kindergarten)",VLOOKUP($C65,Legend!$A$23:$B$24,2,FALSE),IF($A65="","","")))))</f>
        <v/>
      </c>
      <c r="L65" s="90" t="str">
        <f>IF(ISERROR(IF($A65="Infant",VLOOKUP($C65,Legend!$A$15:$B$16,2,FALSE),IF($A65="Toddler",VLOOKUP($C65,Legend!$A$19:$B$20,2,FALSE),IF($A65="Pre-School (Not Eligible for Kindergarten)",VLOOKUP($C65,Legend!$A$23:$B$24,2,FALSE),IF($A65="","",""))))),"",IF($A65="Infant",VLOOKUP($C65,Legend!$A$15:$B$16,2,FALSE),IF($A65="Toddler",VLOOKUP($C65,Legend!$A$19:$B$20,2,FALSE),IF($A65="Pre-School (Not Eligible for Kindergarten)",VLOOKUP($C65,Legend!$A$23:$B$24,2,FALSE),IF($A65="","","")))))</f>
        <v/>
      </c>
      <c r="M65" s="90" t="str">
        <f>IF(ISERROR(IF($A65="Infant",VLOOKUP($C65,Legend!$A$15:$B$16,2,FALSE),IF($A65="Toddler",VLOOKUP($C65,Legend!$A$19:$B$20,2,FALSE),IF($A65="Pre-School (Not Eligible for Kindergarten)",VLOOKUP($C65,Legend!$A$23:$B$24,2,FALSE),IF($A65="","",""))))),"",IF($A65="Infant",VLOOKUP($C65,Legend!$A$15:$B$16,2,FALSE),IF($A65="Toddler",VLOOKUP($C65,Legend!$A$19:$B$20,2,FALSE),IF($A65="Pre-School (Not Eligible for Kindergarten)",VLOOKUP($C65,Legend!$A$23:$B$24,2,FALSE),IF($A65="","","")))))</f>
        <v/>
      </c>
      <c r="N65" s="91" t="str">
        <f t="shared" si="9"/>
        <v/>
      </c>
      <c r="O65" s="90" t="str">
        <f>IF(ISERROR(IF($A65="Infant",VLOOKUP($C65,Legend!$A$15:$B$16,2,FALSE),IF($A65="Toddler",VLOOKUP($C65,Legend!$A$19:$B$20,2,FALSE),IF($A65="Pre-School (Not Eligible for Kindergarten)",VLOOKUP($C65,Legend!$A$23:$B$24,2,FALSE),IF($A65="","",""))))),"",IF($A65="Infant",VLOOKUP($C65,Legend!$A$15:$B$16,2,FALSE),IF($A65="Toddler",VLOOKUP($C65,Legend!$A$19:$B$20,2,FALSE),IF($A65="Pre-School (Not Eligible for Kindergarten)",VLOOKUP($C65,Legend!$A$23:$B$24,2,FALSE),IF($A65="","","")))))</f>
        <v/>
      </c>
      <c r="P65" s="90" t="str">
        <f>IF(ISERROR(IF($A65="Infant",VLOOKUP($C65,Legend!$A$15:$B$16,2,FALSE),IF($A65="Toddler",VLOOKUP($C65,Legend!$A$19:$B$20,2,FALSE),IF($A65="Pre-School (Not Eligible for Kindergarten)",VLOOKUP($C65,Legend!$A$23:$B$24,2,FALSE),IF($A65="","",""))))),"",IF($A65="Infant",VLOOKUP($C65,Legend!$A$15:$B$16,2,FALSE),IF($A65="Toddler",VLOOKUP($C65,Legend!$A$19:$B$20,2,FALSE),IF($A65="Pre-School (Not Eligible for Kindergarten)",VLOOKUP($C65,Legend!$A$23:$B$24,2,FALSE),IF($A65="","","")))))</f>
        <v/>
      </c>
      <c r="Q65" s="90" t="str">
        <f>IF(ISERROR(IF($A65="Infant",VLOOKUP($C65,Legend!$A$15:$B$16,2,FALSE),IF($A65="Toddler",VLOOKUP($C65,Legend!$A$19:$B$20,2,FALSE),IF($A65="Pre-School (Not Eligible for Kindergarten)",VLOOKUP($C65,Legend!$A$23:$B$24,2,FALSE),IF($A65="","",""))))),"",IF($A65="Infant",VLOOKUP($C65,Legend!$A$15:$B$16,2,FALSE),IF($A65="Toddler",VLOOKUP($C65,Legend!$A$19:$B$20,2,FALSE),IF($A65="Pre-School (Not Eligible for Kindergarten)",VLOOKUP($C65,Legend!$A$23:$B$24,2,FALSE),IF($A65="","","")))))</f>
        <v/>
      </c>
      <c r="R65" s="90" t="str">
        <f>IF(ISERROR(IF($A65="Infant",VLOOKUP($C65,Legend!$A$15:$B$16,2,FALSE),IF($A65="Toddler",VLOOKUP($C65,Legend!$A$19:$B$20,2,FALSE),IF($A65="Pre-School (Not Eligible for Kindergarten)",VLOOKUP($C65,Legend!$A$23:$B$24,2,FALSE),IF($A65="","",""))))),"",IF($A65="Infant",VLOOKUP($C65,Legend!$A$15:$B$16,2,FALSE),IF($A65="Toddler",VLOOKUP($C65,Legend!$A$19:$B$20,2,FALSE),IF($A65="Pre-School (Not Eligible for Kindergarten)",VLOOKUP($C65,Legend!$A$23:$B$24,2,FALSE),IF($A65="","","")))))</f>
        <v/>
      </c>
      <c r="S65" s="91" t="str">
        <f t="shared" si="10"/>
        <v/>
      </c>
      <c r="T65" s="91" t="str">
        <f t="shared" si="11"/>
        <v/>
      </c>
    </row>
    <row r="66" spans="1:20" s="12" customFormat="1" hidden="1" outlineLevel="1" x14ac:dyDescent="0.35">
      <c r="A66" s="89" t="e">
        <f>+IF('B) Market or Municipal Rates'!A39="","",'B) Market or Municipal Rates'!A39)</f>
        <v>#REF!</v>
      </c>
      <c r="B66" s="79" t="str">
        <f>IF(ISERROR(VLOOKUP(A66,Legend!$A$6:$B$8,2,FALSE)),"",(VLOOKUP(A66,Legend!$A$6:$B$8,2,FALSE)))</f>
        <v/>
      </c>
      <c r="C66" s="89" t="e">
        <f>+IF('A) # of Enrolments'!D39="","",'A) # of Enrolments'!D39)</f>
        <v>#REF!</v>
      </c>
      <c r="D66" s="89" t="e">
        <f>+IF('A) # of Enrolments'!C39="","",'A) # of Enrolments'!C39)</f>
        <v>#REF!</v>
      </c>
      <c r="E66" s="89" t="e">
        <f>+IF('A) # of Enrolments'!E39="","",'A) # of Enrolments'!E39)</f>
        <v>#REF!</v>
      </c>
      <c r="F66" s="90" t="str">
        <f>IF(ISERROR(IF($A66="Infant",VLOOKUP($C66,Legend!$A$15:$B$16,2,FALSE),IF($A66="Toddler",VLOOKUP($C66,Legend!$A$19:$B$20,2,FALSE),IF($A66="Pre-School (Not Eligible for Kindergarten)",VLOOKUP($C66,Legend!$A$23:$B$24,2,FALSE),IF($A66="","",""))))),"",IF($A66="Infant",VLOOKUP($C66,Legend!$A$15:$B$16,2,FALSE),IF($A66="Toddler",VLOOKUP($C66,Legend!$A$19:$B$20,2,FALSE),IF($A66="Pre-School (Not Eligible for Kindergarten)",VLOOKUP($C66,Legend!$A$23:$B$24,2,FALSE),IF($A66="","","")))))</f>
        <v/>
      </c>
      <c r="G66" s="90" t="str">
        <f>IF(ISERROR(IF($A66="Infant",VLOOKUP($C66,Legend!$A$15:$B$16,2,FALSE),IF($A66="Toddler",VLOOKUP($C66,Legend!$A$19:$B$20,2,FALSE),IF($A66="Pre-School (Not Eligible for Kindergarten)",VLOOKUP($C66,Legend!$A$23:$B$24,2,FALSE),IF($A66="","",""))))),"",IF($A66="Infant",VLOOKUP($C66,Legend!$A$15:$B$16,2,FALSE),IF($A66="Toddler",VLOOKUP($C66,Legend!$A$19:$B$20,2,FALSE),IF($A66="Pre-School (Not Eligible for Kindergarten)",VLOOKUP($C66,Legend!$A$23:$B$24,2,FALSE),IF($A66="","","")))))</f>
        <v/>
      </c>
      <c r="H66" s="90" t="str">
        <f>IF(ISERROR(IF($A66="Infant",VLOOKUP($C66,Legend!$A$15:$B$16,2,FALSE),IF($A66="Toddler",VLOOKUP($C66,Legend!$A$19:$B$20,2,FALSE),IF($A66="Pre-School (Not Eligible for Kindergarten)",VLOOKUP($C66,Legend!$A$23:$B$24,2,FALSE),IF($A66="","",""))))),"",IF($A66="Infant",VLOOKUP($C66,Legend!$A$15:$B$16,2,FALSE),IF($A66="Toddler",VLOOKUP($C66,Legend!$A$19:$B$20,2,FALSE),IF($A66="Pre-School (Not Eligible for Kindergarten)",VLOOKUP($C66,Legend!$A$23:$B$24,2,FALSE),IF($A66="","","")))))</f>
        <v/>
      </c>
      <c r="I66" s="90" t="str">
        <f>IF(ISERROR(IF($A66="Infant",VLOOKUP($C66,Legend!$A$15:$B$16,2,FALSE),IF($A66="Toddler",VLOOKUP($C66,Legend!$A$19:$B$20,2,FALSE),IF($A66="Pre-School (Not Eligible for Kindergarten)",VLOOKUP($C66,Legend!$A$23:$B$24,2,FALSE),IF($A66="","",""))))),"",IF($A66="Infant",VLOOKUP($C66,Legend!$A$15:$B$16,2,FALSE),IF($A66="Toddler",VLOOKUP($C66,Legend!$A$19:$B$20,2,FALSE),IF($A66="Pre-School (Not Eligible for Kindergarten)",VLOOKUP($C66,Legend!$A$23:$B$24,2,FALSE),IF($A66="","","")))))</f>
        <v/>
      </c>
      <c r="J66" s="90" t="str">
        <f>IF(ISERROR(IF($A66="Infant",VLOOKUP($C66,Legend!$A$15:$B$16,2,FALSE),IF($A66="Toddler",VLOOKUP($C66,Legend!$A$19:$B$20,2,FALSE),IF($A66="Pre-School (Not Eligible for Kindergarten)",VLOOKUP($C66,Legend!$A$23:$B$24,2,FALSE),IF($A66="","",""))))),"",IF($A66="Infant",VLOOKUP($C66,Legend!$A$15:$B$16,2,FALSE),IF($A66="Toddler",VLOOKUP($C66,Legend!$A$19:$B$20,2,FALSE),IF($A66="Pre-School (Not Eligible for Kindergarten)",VLOOKUP($C66,Legend!$A$23:$B$24,2,FALSE),IF($A66="","","")))))</f>
        <v/>
      </c>
      <c r="K66" s="90" t="str">
        <f>IF(ISERROR(IF($A66="Infant",VLOOKUP($C66,Legend!$A$15:$B$16,2,FALSE),IF($A66="Toddler",VLOOKUP($C66,Legend!$A$19:$B$20,2,FALSE),IF($A66="Pre-School (Not Eligible for Kindergarten)",VLOOKUP($C66,Legend!$A$23:$B$24,2,FALSE),IF($A66="","",""))))),"",IF($A66="Infant",VLOOKUP($C66,Legend!$A$15:$B$16,2,FALSE),IF($A66="Toddler",VLOOKUP($C66,Legend!$A$19:$B$20,2,FALSE),IF($A66="Pre-School (Not Eligible for Kindergarten)",VLOOKUP($C66,Legend!$A$23:$B$24,2,FALSE),IF($A66="","","")))))</f>
        <v/>
      </c>
      <c r="L66" s="90" t="str">
        <f>IF(ISERROR(IF($A66="Infant",VLOOKUP($C66,Legend!$A$15:$B$16,2,FALSE),IF($A66="Toddler",VLOOKUP($C66,Legend!$A$19:$B$20,2,FALSE),IF($A66="Pre-School (Not Eligible for Kindergarten)",VLOOKUP($C66,Legend!$A$23:$B$24,2,FALSE),IF($A66="","",""))))),"",IF($A66="Infant",VLOOKUP($C66,Legend!$A$15:$B$16,2,FALSE),IF($A66="Toddler",VLOOKUP($C66,Legend!$A$19:$B$20,2,FALSE),IF($A66="Pre-School (Not Eligible for Kindergarten)",VLOOKUP($C66,Legend!$A$23:$B$24,2,FALSE),IF($A66="","","")))))</f>
        <v/>
      </c>
      <c r="M66" s="90" t="str">
        <f>IF(ISERROR(IF($A66="Infant",VLOOKUP($C66,Legend!$A$15:$B$16,2,FALSE),IF($A66="Toddler",VLOOKUP($C66,Legend!$A$19:$B$20,2,FALSE),IF($A66="Pre-School (Not Eligible for Kindergarten)",VLOOKUP($C66,Legend!$A$23:$B$24,2,FALSE),IF($A66="","",""))))),"",IF($A66="Infant",VLOOKUP($C66,Legend!$A$15:$B$16,2,FALSE),IF($A66="Toddler",VLOOKUP($C66,Legend!$A$19:$B$20,2,FALSE),IF($A66="Pre-School (Not Eligible for Kindergarten)",VLOOKUP($C66,Legend!$A$23:$B$24,2,FALSE),IF($A66="","","")))))</f>
        <v/>
      </c>
      <c r="N66" s="91" t="str">
        <f t="shared" si="9"/>
        <v/>
      </c>
      <c r="O66" s="90" t="str">
        <f>IF(ISERROR(IF($A66="Infant",VLOOKUP($C66,Legend!$A$15:$B$16,2,FALSE),IF($A66="Toddler",VLOOKUP($C66,Legend!$A$19:$B$20,2,FALSE),IF($A66="Pre-School (Not Eligible for Kindergarten)",VLOOKUP($C66,Legend!$A$23:$B$24,2,FALSE),IF($A66="","",""))))),"",IF($A66="Infant",VLOOKUP($C66,Legend!$A$15:$B$16,2,FALSE),IF($A66="Toddler",VLOOKUP($C66,Legend!$A$19:$B$20,2,FALSE),IF($A66="Pre-School (Not Eligible for Kindergarten)",VLOOKUP($C66,Legend!$A$23:$B$24,2,FALSE),IF($A66="","","")))))</f>
        <v/>
      </c>
      <c r="P66" s="90" t="str">
        <f>IF(ISERROR(IF($A66="Infant",VLOOKUP($C66,Legend!$A$15:$B$16,2,FALSE),IF($A66="Toddler",VLOOKUP($C66,Legend!$A$19:$B$20,2,FALSE),IF($A66="Pre-School (Not Eligible for Kindergarten)",VLOOKUP($C66,Legend!$A$23:$B$24,2,FALSE),IF($A66="","",""))))),"",IF($A66="Infant",VLOOKUP($C66,Legend!$A$15:$B$16,2,FALSE),IF($A66="Toddler",VLOOKUP($C66,Legend!$A$19:$B$20,2,FALSE),IF($A66="Pre-School (Not Eligible for Kindergarten)",VLOOKUP($C66,Legend!$A$23:$B$24,2,FALSE),IF($A66="","","")))))</f>
        <v/>
      </c>
      <c r="Q66" s="90" t="str">
        <f>IF(ISERROR(IF($A66="Infant",VLOOKUP($C66,Legend!$A$15:$B$16,2,FALSE),IF($A66="Toddler",VLOOKUP($C66,Legend!$A$19:$B$20,2,FALSE),IF($A66="Pre-School (Not Eligible for Kindergarten)",VLOOKUP($C66,Legend!$A$23:$B$24,2,FALSE),IF($A66="","",""))))),"",IF($A66="Infant",VLOOKUP($C66,Legend!$A$15:$B$16,2,FALSE),IF($A66="Toddler",VLOOKUP($C66,Legend!$A$19:$B$20,2,FALSE),IF($A66="Pre-School (Not Eligible for Kindergarten)",VLOOKUP($C66,Legend!$A$23:$B$24,2,FALSE),IF($A66="","","")))))</f>
        <v/>
      </c>
      <c r="R66" s="90" t="str">
        <f>IF(ISERROR(IF($A66="Infant",VLOOKUP($C66,Legend!$A$15:$B$16,2,FALSE),IF($A66="Toddler",VLOOKUP($C66,Legend!$A$19:$B$20,2,FALSE),IF($A66="Pre-School (Not Eligible for Kindergarten)",VLOOKUP($C66,Legend!$A$23:$B$24,2,FALSE),IF($A66="","",""))))),"",IF($A66="Infant",VLOOKUP($C66,Legend!$A$15:$B$16,2,FALSE),IF($A66="Toddler",VLOOKUP($C66,Legend!$A$19:$B$20,2,FALSE),IF($A66="Pre-School (Not Eligible for Kindergarten)",VLOOKUP($C66,Legend!$A$23:$B$24,2,FALSE),IF($A66="","","")))))</f>
        <v/>
      </c>
      <c r="S66" s="91" t="str">
        <f t="shared" si="10"/>
        <v/>
      </c>
      <c r="T66" s="91" t="str">
        <f t="shared" si="11"/>
        <v/>
      </c>
    </row>
    <row r="67" spans="1:20" s="12" customFormat="1" hidden="1" outlineLevel="1" x14ac:dyDescent="0.35">
      <c r="A67" s="89" t="e">
        <f>+IF('B) Market or Municipal Rates'!A40="","",'B) Market or Municipal Rates'!A40)</f>
        <v>#REF!</v>
      </c>
      <c r="B67" s="79" t="str">
        <f>IF(ISERROR(VLOOKUP(A67,Legend!$A$6:$B$8,2,FALSE)),"",(VLOOKUP(A67,Legend!$A$6:$B$8,2,FALSE)))</f>
        <v/>
      </c>
      <c r="C67" s="89" t="e">
        <f>+IF('A) # of Enrolments'!D40="","",'A) # of Enrolments'!D40)</f>
        <v>#REF!</v>
      </c>
      <c r="D67" s="89" t="e">
        <f>+IF('A) # of Enrolments'!C40="","",'A) # of Enrolments'!C40)</f>
        <v>#REF!</v>
      </c>
      <c r="E67" s="89" t="e">
        <f>+IF('A) # of Enrolments'!E40="","",'A) # of Enrolments'!E40)</f>
        <v>#REF!</v>
      </c>
      <c r="F67" s="90" t="str">
        <f>IF(ISERROR(IF($A67="Infant",VLOOKUP($C67,Legend!$A$15:$B$16,2,FALSE),IF($A67="Toddler",VLOOKUP($C67,Legend!$A$19:$B$20,2,FALSE),IF($A67="Pre-School (Not Eligible for Kindergarten)",VLOOKUP($C67,Legend!$A$23:$B$24,2,FALSE),IF($A67="","",""))))),"",IF($A67="Infant",VLOOKUP($C67,Legend!$A$15:$B$16,2,FALSE),IF($A67="Toddler",VLOOKUP($C67,Legend!$A$19:$B$20,2,FALSE),IF($A67="Pre-School (Not Eligible for Kindergarten)",VLOOKUP($C67,Legend!$A$23:$B$24,2,FALSE),IF($A67="","","")))))</f>
        <v/>
      </c>
      <c r="G67" s="90" t="str">
        <f>IF(ISERROR(IF($A67="Infant",VLOOKUP($C67,Legend!$A$15:$B$16,2,FALSE),IF($A67="Toddler",VLOOKUP($C67,Legend!$A$19:$B$20,2,FALSE),IF($A67="Pre-School (Not Eligible for Kindergarten)",VLOOKUP($C67,Legend!$A$23:$B$24,2,FALSE),IF($A67="","",""))))),"",IF($A67="Infant",VLOOKUP($C67,Legend!$A$15:$B$16,2,FALSE),IF($A67="Toddler",VLOOKUP($C67,Legend!$A$19:$B$20,2,FALSE),IF($A67="Pre-School (Not Eligible for Kindergarten)",VLOOKUP($C67,Legend!$A$23:$B$24,2,FALSE),IF($A67="","","")))))</f>
        <v/>
      </c>
      <c r="H67" s="90" t="str">
        <f>IF(ISERROR(IF($A67="Infant",VLOOKUP($C67,Legend!$A$15:$B$16,2,FALSE),IF($A67="Toddler",VLOOKUP($C67,Legend!$A$19:$B$20,2,FALSE),IF($A67="Pre-School (Not Eligible for Kindergarten)",VLOOKUP($C67,Legend!$A$23:$B$24,2,FALSE),IF($A67="","",""))))),"",IF($A67="Infant",VLOOKUP($C67,Legend!$A$15:$B$16,2,FALSE),IF($A67="Toddler",VLOOKUP($C67,Legend!$A$19:$B$20,2,FALSE),IF($A67="Pre-School (Not Eligible for Kindergarten)",VLOOKUP($C67,Legend!$A$23:$B$24,2,FALSE),IF($A67="","","")))))</f>
        <v/>
      </c>
      <c r="I67" s="90" t="str">
        <f>IF(ISERROR(IF($A67="Infant",VLOOKUP($C67,Legend!$A$15:$B$16,2,FALSE),IF($A67="Toddler",VLOOKUP($C67,Legend!$A$19:$B$20,2,FALSE),IF($A67="Pre-School (Not Eligible for Kindergarten)",VLOOKUP($C67,Legend!$A$23:$B$24,2,FALSE),IF($A67="","",""))))),"",IF($A67="Infant",VLOOKUP($C67,Legend!$A$15:$B$16,2,FALSE),IF($A67="Toddler",VLOOKUP($C67,Legend!$A$19:$B$20,2,FALSE),IF($A67="Pre-School (Not Eligible for Kindergarten)",VLOOKUP($C67,Legend!$A$23:$B$24,2,FALSE),IF($A67="","","")))))</f>
        <v/>
      </c>
      <c r="J67" s="90" t="str">
        <f>IF(ISERROR(IF($A67="Infant",VLOOKUP($C67,Legend!$A$15:$B$16,2,FALSE),IF($A67="Toddler",VLOOKUP($C67,Legend!$A$19:$B$20,2,FALSE),IF($A67="Pre-School (Not Eligible for Kindergarten)",VLOOKUP($C67,Legend!$A$23:$B$24,2,FALSE),IF($A67="","",""))))),"",IF($A67="Infant",VLOOKUP($C67,Legend!$A$15:$B$16,2,FALSE),IF($A67="Toddler",VLOOKUP($C67,Legend!$A$19:$B$20,2,FALSE),IF($A67="Pre-School (Not Eligible for Kindergarten)",VLOOKUP($C67,Legend!$A$23:$B$24,2,FALSE),IF($A67="","","")))))</f>
        <v/>
      </c>
      <c r="K67" s="90" t="str">
        <f>IF(ISERROR(IF($A67="Infant",VLOOKUP($C67,Legend!$A$15:$B$16,2,FALSE),IF($A67="Toddler",VLOOKUP($C67,Legend!$A$19:$B$20,2,FALSE),IF($A67="Pre-School (Not Eligible for Kindergarten)",VLOOKUP($C67,Legend!$A$23:$B$24,2,FALSE),IF($A67="","",""))))),"",IF($A67="Infant",VLOOKUP($C67,Legend!$A$15:$B$16,2,FALSE),IF($A67="Toddler",VLOOKUP($C67,Legend!$A$19:$B$20,2,FALSE),IF($A67="Pre-School (Not Eligible for Kindergarten)",VLOOKUP($C67,Legend!$A$23:$B$24,2,FALSE),IF($A67="","","")))))</f>
        <v/>
      </c>
      <c r="L67" s="90" t="str">
        <f>IF(ISERROR(IF($A67="Infant",VLOOKUP($C67,Legend!$A$15:$B$16,2,FALSE),IF($A67="Toddler",VLOOKUP($C67,Legend!$A$19:$B$20,2,FALSE),IF($A67="Pre-School (Not Eligible for Kindergarten)",VLOOKUP($C67,Legend!$A$23:$B$24,2,FALSE),IF($A67="","",""))))),"",IF($A67="Infant",VLOOKUP($C67,Legend!$A$15:$B$16,2,FALSE),IF($A67="Toddler",VLOOKUP($C67,Legend!$A$19:$B$20,2,FALSE),IF($A67="Pre-School (Not Eligible for Kindergarten)",VLOOKUP($C67,Legend!$A$23:$B$24,2,FALSE),IF($A67="","","")))))</f>
        <v/>
      </c>
      <c r="M67" s="90" t="str">
        <f>IF(ISERROR(IF($A67="Infant",VLOOKUP($C67,Legend!$A$15:$B$16,2,FALSE),IF($A67="Toddler",VLOOKUP($C67,Legend!$A$19:$B$20,2,FALSE),IF($A67="Pre-School (Not Eligible for Kindergarten)",VLOOKUP($C67,Legend!$A$23:$B$24,2,FALSE),IF($A67="","",""))))),"",IF($A67="Infant",VLOOKUP($C67,Legend!$A$15:$B$16,2,FALSE),IF($A67="Toddler",VLOOKUP($C67,Legend!$A$19:$B$20,2,FALSE),IF($A67="Pre-School (Not Eligible for Kindergarten)",VLOOKUP($C67,Legend!$A$23:$B$24,2,FALSE),IF($A67="","","")))))</f>
        <v/>
      </c>
      <c r="N67" s="91" t="str">
        <f t="shared" si="9"/>
        <v/>
      </c>
      <c r="O67" s="90" t="str">
        <f>IF(ISERROR(IF($A67="Infant",VLOOKUP($C67,Legend!$A$15:$B$16,2,FALSE),IF($A67="Toddler",VLOOKUP($C67,Legend!$A$19:$B$20,2,FALSE),IF($A67="Pre-School (Not Eligible for Kindergarten)",VLOOKUP($C67,Legend!$A$23:$B$24,2,FALSE),IF($A67="","",""))))),"",IF($A67="Infant",VLOOKUP($C67,Legend!$A$15:$B$16,2,FALSE),IF($A67="Toddler",VLOOKUP($C67,Legend!$A$19:$B$20,2,FALSE),IF($A67="Pre-School (Not Eligible for Kindergarten)",VLOOKUP($C67,Legend!$A$23:$B$24,2,FALSE),IF($A67="","","")))))</f>
        <v/>
      </c>
      <c r="P67" s="90" t="str">
        <f>IF(ISERROR(IF($A67="Infant",VLOOKUP($C67,Legend!$A$15:$B$16,2,FALSE),IF($A67="Toddler",VLOOKUP($C67,Legend!$A$19:$B$20,2,FALSE),IF($A67="Pre-School (Not Eligible for Kindergarten)",VLOOKUP($C67,Legend!$A$23:$B$24,2,FALSE),IF($A67="","",""))))),"",IF($A67="Infant",VLOOKUP($C67,Legend!$A$15:$B$16,2,FALSE),IF($A67="Toddler",VLOOKUP($C67,Legend!$A$19:$B$20,2,FALSE),IF($A67="Pre-School (Not Eligible for Kindergarten)",VLOOKUP($C67,Legend!$A$23:$B$24,2,FALSE),IF($A67="","","")))))</f>
        <v/>
      </c>
      <c r="Q67" s="90" t="str">
        <f>IF(ISERROR(IF($A67="Infant",VLOOKUP($C67,Legend!$A$15:$B$16,2,FALSE),IF($A67="Toddler",VLOOKUP($C67,Legend!$A$19:$B$20,2,FALSE),IF($A67="Pre-School (Not Eligible for Kindergarten)",VLOOKUP($C67,Legend!$A$23:$B$24,2,FALSE),IF($A67="","",""))))),"",IF($A67="Infant",VLOOKUP($C67,Legend!$A$15:$B$16,2,FALSE),IF($A67="Toddler",VLOOKUP($C67,Legend!$A$19:$B$20,2,FALSE),IF($A67="Pre-School (Not Eligible for Kindergarten)",VLOOKUP($C67,Legend!$A$23:$B$24,2,FALSE),IF($A67="","","")))))</f>
        <v/>
      </c>
      <c r="R67" s="90" t="str">
        <f>IF(ISERROR(IF($A67="Infant",VLOOKUP($C67,Legend!$A$15:$B$16,2,FALSE),IF($A67="Toddler",VLOOKUP($C67,Legend!$A$19:$B$20,2,FALSE),IF($A67="Pre-School (Not Eligible for Kindergarten)",VLOOKUP($C67,Legend!$A$23:$B$24,2,FALSE),IF($A67="","",""))))),"",IF($A67="Infant",VLOOKUP($C67,Legend!$A$15:$B$16,2,FALSE),IF($A67="Toddler",VLOOKUP($C67,Legend!$A$19:$B$20,2,FALSE),IF($A67="Pre-School (Not Eligible for Kindergarten)",VLOOKUP($C67,Legend!$A$23:$B$24,2,FALSE),IF($A67="","","")))))</f>
        <v/>
      </c>
      <c r="S67" s="91" t="str">
        <f t="shared" si="10"/>
        <v/>
      </c>
      <c r="T67" s="91" t="str">
        <f t="shared" si="11"/>
        <v/>
      </c>
    </row>
    <row r="68" spans="1:20" s="12" customFormat="1" hidden="1" outlineLevel="1" x14ac:dyDescent="0.35">
      <c r="A68" s="89" t="e">
        <f>+IF('B) Market or Municipal Rates'!A41="","",'B) Market or Municipal Rates'!A41)</f>
        <v>#REF!</v>
      </c>
      <c r="B68" s="79" t="str">
        <f>IF(ISERROR(VLOOKUP(A68,Legend!$A$6:$B$8,2,FALSE)),"",(VLOOKUP(A68,Legend!$A$6:$B$8,2,FALSE)))</f>
        <v/>
      </c>
      <c r="C68" s="89" t="e">
        <f>+IF('A) # of Enrolments'!D41="","",'A) # of Enrolments'!D41)</f>
        <v>#REF!</v>
      </c>
      <c r="D68" s="89" t="e">
        <f>+IF('A) # of Enrolments'!C41="","",'A) # of Enrolments'!C41)</f>
        <v>#REF!</v>
      </c>
      <c r="E68" s="89" t="e">
        <f>+IF('A) # of Enrolments'!E41="","",'A) # of Enrolments'!E41)</f>
        <v>#REF!</v>
      </c>
      <c r="F68" s="90" t="str">
        <f>IF(ISERROR(IF($A68="Infant",VLOOKUP($C68,Legend!$A$15:$B$16,2,FALSE),IF($A68="Toddler",VLOOKUP($C68,Legend!$A$19:$B$20,2,FALSE),IF($A68="Pre-School (Not Eligible for Kindergarten)",VLOOKUP($C68,Legend!$A$23:$B$24,2,FALSE),IF($A68="","",""))))),"",IF($A68="Infant",VLOOKUP($C68,Legend!$A$15:$B$16,2,FALSE),IF($A68="Toddler",VLOOKUP($C68,Legend!$A$19:$B$20,2,FALSE),IF($A68="Pre-School (Not Eligible for Kindergarten)",VLOOKUP($C68,Legend!$A$23:$B$24,2,FALSE),IF($A68="","","")))))</f>
        <v/>
      </c>
      <c r="G68" s="90" t="str">
        <f>IF(ISERROR(IF($A68="Infant",VLOOKUP($C68,Legend!$A$15:$B$16,2,FALSE),IF($A68="Toddler",VLOOKUP($C68,Legend!$A$19:$B$20,2,FALSE),IF($A68="Pre-School (Not Eligible for Kindergarten)",VLOOKUP($C68,Legend!$A$23:$B$24,2,FALSE),IF($A68="","",""))))),"",IF($A68="Infant",VLOOKUP($C68,Legend!$A$15:$B$16,2,FALSE),IF($A68="Toddler",VLOOKUP($C68,Legend!$A$19:$B$20,2,FALSE),IF($A68="Pre-School (Not Eligible for Kindergarten)",VLOOKUP($C68,Legend!$A$23:$B$24,2,FALSE),IF($A68="","","")))))</f>
        <v/>
      </c>
      <c r="H68" s="90" t="str">
        <f>IF(ISERROR(IF($A68="Infant",VLOOKUP($C68,Legend!$A$15:$B$16,2,FALSE),IF($A68="Toddler",VLOOKUP($C68,Legend!$A$19:$B$20,2,FALSE),IF($A68="Pre-School (Not Eligible for Kindergarten)",VLOOKUP($C68,Legend!$A$23:$B$24,2,FALSE),IF($A68="","",""))))),"",IF($A68="Infant",VLOOKUP($C68,Legend!$A$15:$B$16,2,FALSE),IF($A68="Toddler",VLOOKUP($C68,Legend!$A$19:$B$20,2,FALSE),IF($A68="Pre-School (Not Eligible for Kindergarten)",VLOOKUP($C68,Legend!$A$23:$B$24,2,FALSE),IF($A68="","","")))))</f>
        <v/>
      </c>
      <c r="I68" s="90" t="str">
        <f>IF(ISERROR(IF($A68="Infant",VLOOKUP($C68,Legend!$A$15:$B$16,2,FALSE),IF($A68="Toddler",VLOOKUP($C68,Legend!$A$19:$B$20,2,FALSE),IF($A68="Pre-School (Not Eligible for Kindergarten)",VLOOKUP($C68,Legend!$A$23:$B$24,2,FALSE),IF($A68="","",""))))),"",IF($A68="Infant",VLOOKUP($C68,Legend!$A$15:$B$16,2,FALSE),IF($A68="Toddler",VLOOKUP($C68,Legend!$A$19:$B$20,2,FALSE),IF($A68="Pre-School (Not Eligible for Kindergarten)",VLOOKUP($C68,Legend!$A$23:$B$24,2,FALSE),IF($A68="","","")))))</f>
        <v/>
      </c>
      <c r="J68" s="90" t="str">
        <f>IF(ISERROR(IF($A68="Infant",VLOOKUP($C68,Legend!$A$15:$B$16,2,FALSE),IF($A68="Toddler",VLOOKUP($C68,Legend!$A$19:$B$20,2,FALSE),IF($A68="Pre-School (Not Eligible for Kindergarten)",VLOOKUP($C68,Legend!$A$23:$B$24,2,FALSE),IF($A68="","",""))))),"",IF($A68="Infant",VLOOKUP($C68,Legend!$A$15:$B$16,2,FALSE),IF($A68="Toddler",VLOOKUP($C68,Legend!$A$19:$B$20,2,FALSE),IF($A68="Pre-School (Not Eligible for Kindergarten)",VLOOKUP($C68,Legend!$A$23:$B$24,2,FALSE),IF($A68="","","")))))</f>
        <v/>
      </c>
      <c r="K68" s="90" t="str">
        <f>IF(ISERROR(IF($A68="Infant",VLOOKUP($C68,Legend!$A$15:$B$16,2,FALSE),IF($A68="Toddler",VLOOKUP($C68,Legend!$A$19:$B$20,2,FALSE),IF($A68="Pre-School (Not Eligible for Kindergarten)",VLOOKUP($C68,Legend!$A$23:$B$24,2,FALSE),IF($A68="","",""))))),"",IF($A68="Infant",VLOOKUP($C68,Legend!$A$15:$B$16,2,FALSE),IF($A68="Toddler",VLOOKUP($C68,Legend!$A$19:$B$20,2,FALSE),IF($A68="Pre-School (Not Eligible for Kindergarten)",VLOOKUP($C68,Legend!$A$23:$B$24,2,FALSE),IF($A68="","","")))))</f>
        <v/>
      </c>
      <c r="L68" s="90" t="str">
        <f>IF(ISERROR(IF($A68="Infant",VLOOKUP($C68,Legend!$A$15:$B$16,2,FALSE),IF($A68="Toddler",VLOOKUP($C68,Legend!$A$19:$B$20,2,FALSE),IF($A68="Pre-School (Not Eligible for Kindergarten)",VLOOKUP($C68,Legend!$A$23:$B$24,2,FALSE),IF($A68="","",""))))),"",IF($A68="Infant",VLOOKUP($C68,Legend!$A$15:$B$16,2,FALSE),IF($A68="Toddler",VLOOKUP($C68,Legend!$A$19:$B$20,2,FALSE),IF($A68="Pre-School (Not Eligible for Kindergarten)",VLOOKUP($C68,Legend!$A$23:$B$24,2,FALSE),IF($A68="","","")))))</f>
        <v/>
      </c>
      <c r="M68" s="90" t="str">
        <f>IF(ISERROR(IF($A68="Infant",VLOOKUP($C68,Legend!$A$15:$B$16,2,FALSE),IF($A68="Toddler",VLOOKUP($C68,Legend!$A$19:$B$20,2,FALSE),IF($A68="Pre-School (Not Eligible for Kindergarten)",VLOOKUP($C68,Legend!$A$23:$B$24,2,FALSE),IF($A68="","",""))))),"",IF($A68="Infant",VLOOKUP($C68,Legend!$A$15:$B$16,2,FALSE),IF($A68="Toddler",VLOOKUP($C68,Legend!$A$19:$B$20,2,FALSE),IF($A68="Pre-School (Not Eligible for Kindergarten)",VLOOKUP($C68,Legend!$A$23:$B$24,2,FALSE),IF($A68="","","")))))</f>
        <v/>
      </c>
      <c r="N68" s="91" t="str">
        <f t="shared" si="9"/>
        <v/>
      </c>
      <c r="O68" s="90" t="str">
        <f>IF(ISERROR(IF($A68="Infant",VLOOKUP($C68,Legend!$A$15:$B$16,2,FALSE),IF($A68="Toddler",VLOOKUP($C68,Legend!$A$19:$B$20,2,FALSE),IF($A68="Pre-School (Not Eligible for Kindergarten)",VLOOKUP($C68,Legend!$A$23:$B$24,2,FALSE),IF($A68="","",""))))),"",IF($A68="Infant",VLOOKUP($C68,Legend!$A$15:$B$16,2,FALSE),IF($A68="Toddler",VLOOKUP($C68,Legend!$A$19:$B$20,2,FALSE),IF($A68="Pre-School (Not Eligible for Kindergarten)",VLOOKUP($C68,Legend!$A$23:$B$24,2,FALSE),IF($A68="","","")))))</f>
        <v/>
      </c>
      <c r="P68" s="90" t="str">
        <f>IF(ISERROR(IF($A68="Infant",VLOOKUP($C68,Legend!$A$15:$B$16,2,FALSE),IF($A68="Toddler",VLOOKUP($C68,Legend!$A$19:$B$20,2,FALSE),IF($A68="Pre-School (Not Eligible for Kindergarten)",VLOOKUP($C68,Legend!$A$23:$B$24,2,FALSE),IF($A68="","",""))))),"",IF($A68="Infant",VLOOKUP($C68,Legend!$A$15:$B$16,2,FALSE),IF($A68="Toddler",VLOOKUP($C68,Legend!$A$19:$B$20,2,FALSE),IF($A68="Pre-School (Not Eligible for Kindergarten)",VLOOKUP($C68,Legend!$A$23:$B$24,2,FALSE),IF($A68="","","")))))</f>
        <v/>
      </c>
      <c r="Q68" s="90" t="str">
        <f>IF(ISERROR(IF($A68="Infant",VLOOKUP($C68,Legend!$A$15:$B$16,2,FALSE),IF($A68="Toddler",VLOOKUP($C68,Legend!$A$19:$B$20,2,FALSE),IF($A68="Pre-School (Not Eligible for Kindergarten)",VLOOKUP($C68,Legend!$A$23:$B$24,2,FALSE),IF($A68="","",""))))),"",IF($A68="Infant",VLOOKUP($C68,Legend!$A$15:$B$16,2,FALSE),IF($A68="Toddler",VLOOKUP($C68,Legend!$A$19:$B$20,2,FALSE),IF($A68="Pre-School (Not Eligible for Kindergarten)",VLOOKUP($C68,Legend!$A$23:$B$24,2,FALSE),IF($A68="","","")))))</f>
        <v/>
      </c>
      <c r="R68" s="90" t="str">
        <f>IF(ISERROR(IF($A68="Infant",VLOOKUP($C68,Legend!$A$15:$B$16,2,FALSE),IF($A68="Toddler",VLOOKUP($C68,Legend!$A$19:$B$20,2,FALSE),IF($A68="Pre-School (Not Eligible for Kindergarten)",VLOOKUP($C68,Legend!$A$23:$B$24,2,FALSE),IF($A68="","",""))))),"",IF($A68="Infant",VLOOKUP($C68,Legend!$A$15:$B$16,2,FALSE),IF($A68="Toddler",VLOOKUP($C68,Legend!$A$19:$B$20,2,FALSE),IF($A68="Pre-School (Not Eligible for Kindergarten)",VLOOKUP($C68,Legend!$A$23:$B$24,2,FALSE),IF($A68="","","")))))</f>
        <v/>
      </c>
      <c r="S68" s="91" t="str">
        <f t="shared" si="10"/>
        <v/>
      </c>
      <c r="T68" s="91" t="str">
        <f t="shared" si="11"/>
        <v/>
      </c>
    </row>
    <row r="69" spans="1:20" s="12" customFormat="1" hidden="1" outlineLevel="1" x14ac:dyDescent="0.35">
      <c r="A69" s="89" t="e">
        <f>+IF('B) Market or Municipal Rates'!A42="","",'B) Market or Municipal Rates'!A42)</f>
        <v>#REF!</v>
      </c>
      <c r="B69" s="79" t="str">
        <f>IF(ISERROR(VLOOKUP(A69,Legend!$A$6:$B$8,2,FALSE)),"",(VLOOKUP(A69,Legend!$A$6:$B$8,2,FALSE)))</f>
        <v/>
      </c>
      <c r="C69" s="89" t="e">
        <f>+IF('A) # of Enrolments'!D42="","",'A) # of Enrolments'!D42)</f>
        <v>#REF!</v>
      </c>
      <c r="D69" s="89" t="e">
        <f>+IF('A) # of Enrolments'!C42="","",'A) # of Enrolments'!C42)</f>
        <v>#REF!</v>
      </c>
      <c r="E69" s="89" t="e">
        <f>+IF('A) # of Enrolments'!E42="","",'A) # of Enrolments'!E42)</f>
        <v>#REF!</v>
      </c>
      <c r="F69" s="90" t="str">
        <f>IF(ISERROR(IF($A69="Infant",VLOOKUP($C69,Legend!$A$15:$B$16,2,FALSE),IF($A69="Toddler",VLOOKUP($C69,Legend!$A$19:$B$20,2,FALSE),IF($A69="Pre-School (Not Eligible for Kindergarten)",VLOOKUP($C69,Legend!$A$23:$B$24,2,FALSE),IF($A69="","",""))))),"",IF($A69="Infant",VLOOKUP($C69,Legend!$A$15:$B$16,2,FALSE),IF($A69="Toddler",VLOOKUP($C69,Legend!$A$19:$B$20,2,FALSE),IF($A69="Pre-School (Not Eligible for Kindergarten)",VLOOKUP($C69,Legend!$A$23:$B$24,2,FALSE),IF($A69="","","")))))</f>
        <v/>
      </c>
      <c r="G69" s="90" t="str">
        <f>IF(ISERROR(IF($A69="Infant",VLOOKUP($C69,Legend!$A$15:$B$16,2,FALSE),IF($A69="Toddler",VLOOKUP($C69,Legend!$A$19:$B$20,2,FALSE),IF($A69="Pre-School (Not Eligible for Kindergarten)",VLOOKUP($C69,Legend!$A$23:$B$24,2,FALSE),IF($A69="","",""))))),"",IF($A69="Infant",VLOOKUP($C69,Legend!$A$15:$B$16,2,FALSE),IF($A69="Toddler",VLOOKUP($C69,Legend!$A$19:$B$20,2,FALSE),IF($A69="Pre-School (Not Eligible for Kindergarten)",VLOOKUP($C69,Legend!$A$23:$B$24,2,FALSE),IF($A69="","","")))))</f>
        <v/>
      </c>
      <c r="H69" s="90" t="str">
        <f>IF(ISERROR(IF($A69="Infant",VLOOKUP($C69,Legend!$A$15:$B$16,2,FALSE),IF($A69="Toddler",VLOOKUP($C69,Legend!$A$19:$B$20,2,FALSE),IF($A69="Pre-School (Not Eligible for Kindergarten)",VLOOKUP($C69,Legend!$A$23:$B$24,2,FALSE),IF($A69="","",""))))),"",IF($A69="Infant",VLOOKUP($C69,Legend!$A$15:$B$16,2,FALSE),IF($A69="Toddler",VLOOKUP($C69,Legend!$A$19:$B$20,2,FALSE),IF($A69="Pre-School (Not Eligible for Kindergarten)",VLOOKUP($C69,Legend!$A$23:$B$24,2,FALSE),IF($A69="","","")))))</f>
        <v/>
      </c>
      <c r="I69" s="90" t="str">
        <f>IF(ISERROR(IF($A69="Infant",VLOOKUP($C69,Legend!$A$15:$B$16,2,FALSE),IF($A69="Toddler",VLOOKUP($C69,Legend!$A$19:$B$20,2,FALSE),IF($A69="Pre-School (Not Eligible for Kindergarten)",VLOOKUP($C69,Legend!$A$23:$B$24,2,FALSE),IF($A69="","",""))))),"",IF($A69="Infant",VLOOKUP($C69,Legend!$A$15:$B$16,2,FALSE),IF($A69="Toddler",VLOOKUP($C69,Legend!$A$19:$B$20,2,FALSE),IF($A69="Pre-School (Not Eligible for Kindergarten)",VLOOKUP($C69,Legend!$A$23:$B$24,2,FALSE),IF($A69="","","")))))</f>
        <v/>
      </c>
      <c r="J69" s="90" t="str">
        <f>IF(ISERROR(IF($A69="Infant",VLOOKUP($C69,Legend!$A$15:$B$16,2,FALSE),IF($A69="Toddler",VLOOKUP($C69,Legend!$A$19:$B$20,2,FALSE),IF($A69="Pre-School (Not Eligible for Kindergarten)",VLOOKUP($C69,Legend!$A$23:$B$24,2,FALSE),IF($A69="","",""))))),"",IF($A69="Infant",VLOOKUP($C69,Legend!$A$15:$B$16,2,FALSE),IF($A69="Toddler",VLOOKUP($C69,Legend!$A$19:$B$20,2,FALSE),IF($A69="Pre-School (Not Eligible for Kindergarten)",VLOOKUP($C69,Legend!$A$23:$B$24,2,FALSE),IF($A69="","","")))))</f>
        <v/>
      </c>
      <c r="K69" s="90" t="str">
        <f>IF(ISERROR(IF($A69="Infant",VLOOKUP($C69,Legend!$A$15:$B$16,2,FALSE),IF($A69="Toddler",VLOOKUP($C69,Legend!$A$19:$B$20,2,FALSE),IF($A69="Pre-School (Not Eligible for Kindergarten)",VLOOKUP($C69,Legend!$A$23:$B$24,2,FALSE),IF($A69="","",""))))),"",IF($A69="Infant",VLOOKUP($C69,Legend!$A$15:$B$16,2,FALSE),IF($A69="Toddler",VLOOKUP($C69,Legend!$A$19:$B$20,2,FALSE),IF($A69="Pre-School (Not Eligible for Kindergarten)",VLOOKUP($C69,Legend!$A$23:$B$24,2,FALSE),IF($A69="","","")))))</f>
        <v/>
      </c>
      <c r="L69" s="90" t="str">
        <f>IF(ISERROR(IF($A69="Infant",VLOOKUP($C69,Legend!$A$15:$B$16,2,FALSE),IF($A69="Toddler",VLOOKUP($C69,Legend!$A$19:$B$20,2,FALSE),IF($A69="Pre-School (Not Eligible for Kindergarten)",VLOOKUP($C69,Legend!$A$23:$B$24,2,FALSE),IF($A69="","",""))))),"",IF($A69="Infant",VLOOKUP($C69,Legend!$A$15:$B$16,2,FALSE),IF($A69="Toddler",VLOOKUP($C69,Legend!$A$19:$B$20,2,FALSE),IF($A69="Pre-School (Not Eligible for Kindergarten)",VLOOKUP($C69,Legend!$A$23:$B$24,2,FALSE),IF($A69="","","")))))</f>
        <v/>
      </c>
      <c r="M69" s="90" t="str">
        <f>IF(ISERROR(IF($A69="Infant",VLOOKUP($C69,Legend!$A$15:$B$16,2,FALSE),IF($A69="Toddler",VLOOKUP($C69,Legend!$A$19:$B$20,2,FALSE),IF($A69="Pre-School (Not Eligible for Kindergarten)",VLOOKUP($C69,Legend!$A$23:$B$24,2,FALSE),IF($A69="","",""))))),"",IF($A69="Infant",VLOOKUP($C69,Legend!$A$15:$B$16,2,FALSE),IF($A69="Toddler",VLOOKUP($C69,Legend!$A$19:$B$20,2,FALSE),IF($A69="Pre-School (Not Eligible for Kindergarten)",VLOOKUP($C69,Legend!$A$23:$B$24,2,FALSE),IF($A69="","","")))))</f>
        <v/>
      </c>
      <c r="N69" s="91" t="str">
        <f t="shared" si="9"/>
        <v/>
      </c>
      <c r="O69" s="90" t="str">
        <f>IF(ISERROR(IF($A69="Infant",VLOOKUP($C69,Legend!$A$15:$B$16,2,FALSE),IF($A69="Toddler",VLOOKUP($C69,Legend!$A$19:$B$20,2,FALSE),IF($A69="Pre-School (Not Eligible for Kindergarten)",VLOOKUP($C69,Legend!$A$23:$B$24,2,FALSE),IF($A69="","",""))))),"",IF($A69="Infant",VLOOKUP($C69,Legend!$A$15:$B$16,2,FALSE),IF($A69="Toddler",VLOOKUP($C69,Legend!$A$19:$B$20,2,FALSE),IF($A69="Pre-School (Not Eligible for Kindergarten)",VLOOKUP($C69,Legend!$A$23:$B$24,2,FALSE),IF($A69="","","")))))</f>
        <v/>
      </c>
      <c r="P69" s="90" t="str">
        <f>IF(ISERROR(IF($A69="Infant",VLOOKUP($C69,Legend!$A$15:$B$16,2,FALSE),IF($A69="Toddler",VLOOKUP($C69,Legend!$A$19:$B$20,2,FALSE),IF($A69="Pre-School (Not Eligible for Kindergarten)",VLOOKUP($C69,Legend!$A$23:$B$24,2,FALSE),IF($A69="","",""))))),"",IF($A69="Infant",VLOOKUP($C69,Legend!$A$15:$B$16,2,FALSE),IF($A69="Toddler",VLOOKUP($C69,Legend!$A$19:$B$20,2,FALSE),IF($A69="Pre-School (Not Eligible for Kindergarten)",VLOOKUP($C69,Legend!$A$23:$B$24,2,FALSE),IF($A69="","","")))))</f>
        <v/>
      </c>
      <c r="Q69" s="90" t="str">
        <f>IF(ISERROR(IF($A69="Infant",VLOOKUP($C69,Legend!$A$15:$B$16,2,FALSE),IF($A69="Toddler",VLOOKUP($C69,Legend!$A$19:$B$20,2,FALSE),IF($A69="Pre-School (Not Eligible for Kindergarten)",VLOOKUP($C69,Legend!$A$23:$B$24,2,FALSE),IF($A69="","",""))))),"",IF($A69="Infant",VLOOKUP($C69,Legend!$A$15:$B$16,2,FALSE),IF($A69="Toddler",VLOOKUP($C69,Legend!$A$19:$B$20,2,FALSE),IF($A69="Pre-School (Not Eligible for Kindergarten)",VLOOKUP($C69,Legend!$A$23:$B$24,2,FALSE),IF($A69="","","")))))</f>
        <v/>
      </c>
      <c r="R69" s="90" t="str">
        <f>IF(ISERROR(IF($A69="Infant",VLOOKUP($C69,Legend!$A$15:$B$16,2,FALSE),IF($A69="Toddler",VLOOKUP($C69,Legend!$A$19:$B$20,2,FALSE),IF($A69="Pre-School (Not Eligible for Kindergarten)",VLOOKUP($C69,Legend!$A$23:$B$24,2,FALSE),IF($A69="","",""))))),"",IF($A69="Infant",VLOOKUP($C69,Legend!$A$15:$B$16,2,FALSE),IF($A69="Toddler",VLOOKUP($C69,Legend!$A$19:$B$20,2,FALSE),IF($A69="Pre-School (Not Eligible for Kindergarten)",VLOOKUP($C69,Legend!$A$23:$B$24,2,FALSE),IF($A69="","","")))))</f>
        <v/>
      </c>
      <c r="S69" s="91" t="str">
        <f t="shared" si="10"/>
        <v/>
      </c>
      <c r="T69" s="91" t="str">
        <f t="shared" si="11"/>
        <v/>
      </c>
    </row>
    <row r="70" spans="1:20" s="12" customFormat="1" hidden="1" outlineLevel="1" x14ac:dyDescent="0.35">
      <c r="A70" s="89" t="e">
        <f>+IF('B) Market or Municipal Rates'!A43="","",'B) Market or Municipal Rates'!A43)</f>
        <v>#REF!</v>
      </c>
      <c r="B70" s="79" t="str">
        <f>IF(ISERROR(VLOOKUP(A70,Legend!$A$6:$B$8,2,FALSE)),"",(VLOOKUP(A70,Legend!$A$6:$B$8,2,FALSE)))</f>
        <v/>
      </c>
      <c r="C70" s="89" t="e">
        <f>+IF('A) # of Enrolments'!D43="","",'A) # of Enrolments'!D43)</f>
        <v>#REF!</v>
      </c>
      <c r="D70" s="89" t="e">
        <f>+IF('A) # of Enrolments'!C43="","",'A) # of Enrolments'!C43)</f>
        <v>#REF!</v>
      </c>
      <c r="E70" s="89" t="e">
        <f>+IF('A) # of Enrolments'!E43="","",'A) # of Enrolments'!E43)</f>
        <v>#REF!</v>
      </c>
      <c r="F70" s="90" t="str">
        <f>IF(ISERROR(IF($A70="Infant",VLOOKUP($C70,Legend!$A$15:$B$16,2,FALSE),IF($A70="Toddler",VLOOKUP($C70,Legend!$A$19:$B$20,2,FALSE),IF($A70="Pre-School (Not Eligible for Kindergarten)",VLOOKUP($C70,Legend!$A$23:$B$24,2,FALSE),IF($A70="","",""))))),"",IF($A70="Infant",VLOOKUP($C70,Legend!$A$15:$B$16,2,FALSE),IF($A70="Toddler",VLOOKUP($C70,Legend!$A$19:$B$20,2,FALSE),IF($A70="Pre-School (Not Eligible for Kindergarten)",VLOOKUP($C70,Legend!$A$23:$B$24,2,FALSE),IF($A70="","","")))))</f>
        <v/>
      </c>
      <c r="G70" s="90" t="str">
        <f>IF(ISERROR(IF($A70="Infant",VLOOKUP($C70,Legend!$A$15:$B$16,2,FALSE),IF($A70="Toddler",VLOOKUP($C70,Legend!$A$19:$B$20,2,FALSE),IF($A70="Pre-School (Not Eligible for Kindergarten)",VLOOKUP($C70,Legend!$A$23:$B$24,2,FALSE),IF($A70="","",""))))),"",IF($A70="Infant",VLOOKUP($C70,Legend!$A$15:$B$16,2,FALSE),IF($A70="Toddler",VLOOKUP($C70,Legend!$A$19:$B$20,2,FALSE),IF($A70="Pre-School (Not Eligible for Kindergarten)",VLOOKUP($C70,Legend!$A$23:$B$24,2,FALSE),IF($A70="","","")))))</f>
        <v/>
      </c>
      <c r="H70" s="90" t="str">
        <f>IF(ISERROR(IF($A70="Infant",VLOOKUP($C70,Legend!$A$15:$B$16,2,FALSE),IF($A70="Toddler",VLOOKUP($C70,Legend!$A$19:$B$20,2,FALSE),IF($A70="Pre-School (Not Eligible for Kindergarten)",VLOOKUP($C70,Legend!$A$23:$B$24,2,FALSE),IF($A70="","",""))))),"",IF($A70="Infant",VLOOKUP($C70,Legend!$A$15:$B$16,2,FALSE),IF($A70="Toddler",VLOOKUP($C70,Legend!$A$19:$B$20,2,FALSE),IF($A70="Pre-School (Not Eligible for Kindergarten)",VLOOKUP($C70,Legend!$A$23:$B$24,2,FALSE),IF($A70="","","")))))</f>
        <v/>
      </c>
      <c r="I70" s="90" t="str">
        <f>IF(ISERROR(IF($A70="Infant",VLOOKUP($C70,Legend!$A$15:$B$16,2,FALSE),IF($A70="Toddler",VLOOKUP($C70,Legend!$A$19:$B$20,2,FALSE),IF($A70="Pre-School (Not Eligible for Kindergarten)",VLOOKUP($C70,Legend!$A$23:$B$24,2,FALSE),IF($A70="","",""))))),"",IF($A70="Infant",VLOOKUP($C70,Legend!$A$15:$B$16,2,FALSE),IF($A70="Toddler",VLOOKUP($C70,Legend!$A$19:$B$20,2,FALSE),IF($A70="Pre-School (Not Eligible for Kindergarten)",VLOOKUP($C70,Legend!$A$23:$B$24,2,FALSE),IF($A70="","","")))))</f>
        <v/>
      </c>
      <c r="J70" s="90" t="str">
        <f>IF(ISERROR(IF($A70="Infant",VLOOKUP($C70,Legend!$A$15:$B$16,2,FALSE),IF($A70="Toddler",VLOOKUP($C70,Legend!$A$19:$B$20,2,FALSE),IF($A70="Pre-School (Not Eligible for Kindergarten)",VLOOKUP($C70,Legend!$A$23:$B$24,2,FALSE),IF($A70="","",""))))),"",IF($A70="Infant",VLOOKUP($C70,Legend!$A$15:$B$16,2,FALSE),IF($A70="Toddler",VLOOKUP($C70,Legend!$A$19:$B$20,2,FALSE),IF($A70="Pre-School (Not Eligible for Kindergarten)",VLOOKUP($C70,Legend!$A$23:$B$24,2,FALSE),IF($A70="","","")))))</f>
        <v/>
      </c>
      <c r="K70" s="90" t="str">
        <f>IF(ISERROR(IF($A70="Infant",VLOOKUP($C70,Legend!$A$15:$B$16,2,FALSE),IF($A70="Toddler",VLOOKUP($C70,Legend!$A$19:$B$20,2,FALSE),IF($A70="Pre-School (Not Eligible for Kindergarten)",VLOOKUP($C70,Legend!$A$23:$B$24,2,FALSE),IF($A70="","",""))))),"",IF($A70="Infant",VLOOKUP($C70,Legend!$A$15:$B$16,2,FALSE),IF($A70="Toddler",VLOOKUP($C70,Legend!$A$19:$B$20,2,FALSE),IF($A70="Pre-School (Not Eligible for Kindergarten)",VLOOKUP($C70,Legend!$A$23:$B$24,2,FALSE),IF($A70="","","")))))</f>
        <v/>
      </c>
      <c r="L70" s="90" t="str">
        <f>IF(ISERROR(IF($A70="Infant",VLOOKUP($C70,Legend!$A$15:$B$16,2,FALSE),IF($A70="Toddler",VLOOKUP($C70,Legend!$A$19:$B$20,2,FALSE),IF($A70="Pre-School (Not Eligible for Kindergarten)",VLOOKUP($C70,Legend!$A$23:$B$24,2,FALSE),IF($A70="","",""))))),"",IF($A70="Infant",VLOOKUP($C70,Legend!$A$15:$B$16,2,FALSE),IF($A70="Toddler",VLOOKUP($C70,Legend!$A$19:$B$20,2,FALSE),IF($A70="Pre-School (Not Eligible for Kindergarten)",VLOOKUP($C70,Legend!$A$23:$B$24,2,FALSE),IF($A70="","","")))))</f>
        <v/>
      </c>
      <c r="M70" s="90" t="str">
        <f>IF(ISERROR(IF($A70="Infant",VLOOKUP($C70,Legend!$A$15:$B$16,2,FALSE),IF($A70="Toddler",VLOOKUP($C70,Legend!$A$19:$B$20,2,FALSE),IF($A70="Pre-School (Not Eligible for Kindergarten)",VLOOKUP($C70,Legend!$A$23:$B$24,2,FALSE),IF($A70="","",""))))),"",IF($A70="Infant",VLOOKUP($C70,Legend!$A$15:$B$16,2,FALSE),IF($A70="Toddler",VLOOKUP($C70,Legend!$A$19:$B$20,2,FALSE),IF($A70="Pre-School (Not Eligible for Kindergarten)",VLOOKUP($C70,Legend!$A$23:$B$24,2,FALSE),IF($A70="","","")))))</f>
        <v/>
      </c>
      <c r="N70" s="91" t="str">
        <f t="shared" si="9"/>
        <v/>
      </c>
      <c r="O70" s="90" t="str">
        <f>IF(ISERROR(IF($A70="Infant",VLOOKUP($C70,Legend!$A$15:$B$16,2,FALSE),IF($A70="Toddler",VLOOKUP($C70,Legend!$A$19:$B$20,2,FALSE),IF($A70="Pre-School (Not Eligible for Kindergarten)",VLOOKUP($C70,Legend!$A$23:$B$24,2,FALSE),IF($A70="","",""))))),"",IF($A70="Infant",VLOOKUP($C70,Legend!$A$15:$B$16,2,FALSE),IF($A70="Toddler",VLOOKUP($C70,Legend!$A$19:$B$20,2,FALSE),IF($A70="Pre-School (Not Eligible for Kindergarten)",VLOOKUP($C70,Legend!$A$23:$B$24,2,FALSE),IF($A70="","","")))))</f>
        <v/>
      </c>
      <c r="P70" s="90" t="str">
        <f>IF(ISERROR(IF($A70="Infant",VLOOKUP($C70,Legend!$A$15:$B$16,2,FALSE),IF($A70="Toddler",VLOOKUP($C70,Legend!$A$19:$B$20,2,FALSE),IF($A70="Pre-School (Not Eligible for Kindergarten)",VLOOKUP($C70,Legend!$A$23:$B$24,2,FALSE),IF($A70="","",""))))),"",IF($A70="Infant",VLOOKUP($C70,Legend!$A$15:$B$16,2,FALSE),IF($A70="Toddler",VLOOKUP($C70,Legend!$A$19:$B$20,2,FALSE),IF($A70="Pre-School (Not Eligible for Kindergarten)",VLOOKUP($C70,Legend!$A$23:$B$24,2,FALSE),IF($A70="","","")))))</f>
        <v/>
      </c>
      <c r="Q70" s="90" t="str">
        <f>IF(ISERROR(IF($A70="Infant",VLOOKUP($C70,Legend!$A$15:$B$16,2,FALSE),IF($A70="Toddler",VLOOKUP($C70,Legend!$A$19:$B$20,2,FALSE),IF($A70="Pre-School (Not Eligible for Kindergarten)",VLOOKUP($C70,Legend!$A$23:$B$24,2,FALSE),IF($A70="","",""))))),"",IF($A70="Infant",VLOOKUP($C70,Legend!$A$15:$B$16,2,FALSE),IF($A70="Toddler",VLOOKUP($C70,Legend!$A$19:$B$20,2,FALSE),IF($A70="Pre-School (Not Eligible for Kindergarten)",VLOOKUP($C70,Legend!$A$23:$B$24,2,FALSE),IF($A70="","","")))))</f>
        <v/>
      </c>
      <c r="R70" s="90" t="str">
        <f>IF(ISERROR(IF($A70="Infant",VLOOKUP($C70,Legend!$A$15:$B$16,2,FALSE),IF($A70="Toddler",VLOOKUP($C70,Legend!$A$19:$B$20,2,FALSE),IF($A70="Pre-School (Not Eligible for Kindergarten)",VLOOKUP($C70,Legend!$A$23:$B$24,2,FALSE),IF($A70="","",""))))),"",IF($A70="Infant",VLOOKUP($C70,Legend!$A$15:$B$16,2,FALSE),IF($A70="Toddler",VLOOKUP($C70,Legend!$A$19:$B$20,2,FALSE),IF($A70="Pre-School (Not Eligible for Kindergarten)",VLOOKUP($C70,Legend!$A$23:$B$24,2,FALSE),IF($A70="","","")))))</f>
        <v/>
      </c>
      <c r="S70" s="91" t="str">
        <f t="shared" si="10"/>
        <v/>
      </c>
      <c r="T70" s="91" t="str">
        <f t="shared" si="11"/>
        <v/>
      </c>
    </row>
    <row r="71" spans="1:20" s="12" customFormat="1" hidden="1" outlineLevel="1" x14ac:dyDescent="0.35">
      <c r="A71" s="89" t="e">
        <f>+IF('B) Market or Municipal Rates'!A44="","",'B) Market or Municipal Rates'!A44)</f>
        <v>#REF!</v>
      </c>
      <c r="B71" s="79" t="str">
        <f>IF(ISERROR(VLOOKUP(A71,Legend!$A$6:$B$8,2,FALSE)),"",(VLOOKUP(A71,Legend!$A$6:$B$8,2,FALSE)))</f>
        <v/>
      </c>
      <c r="C71" s="89" t="e">
        <f>+IF('A) # of Enrolments'!D44="","",'A) # of Enrolments'!D44)</f>
        <v>#REF!</v>
      </c>
      <c r="D71" s="89" t="e">
        <f>+IF('A) # of Enrolments'!C44="","",'A) # of Enrolments'!C44)</f>
        <v>#REF!</v>
      </c>
      <c r="E71" s="89" t="e">
        <f>+IF('A) # of Enrolments'!E44="","",'A) # of Enrolments'!E44)</f>
        <v>#REF!</v>
      </c>
      <c r="F71" s="90" t="str">
        <f>IF(ISERROR(IF($A71="Infant",VLOOKUP($C71,Legend!$A$15:$B$16,2,FALSE),IF($A71="Toddler",VLOOKUP($C71,Legend!$A$19:$B$20,2,FALSE),IF($A71="Pre-School (Not Eligible for Kindergarten)",VLOOKUP($C71,Legend!$A$23:$B$24,2,FALSE),IF($A71="","",""))))),"",IF($A71="Infant",VLOOKUP($C71,Legend!$A$15:$B$16,2,FALSE),IF($A71="Toddler",VLOOKUP($C71,Legend!$A$19:$B$20,2,FALSE),IF($A71="Pre-School (Not Eligible for Kindergarten)",VLOOKUP($C71,Legend!$A$23:$B$24,2,FALSE),IF($A71="","","")))))</f>
        <v/>
      </c>
      <c r="G71" s="90" t="str">
        <f>IF(ISERROR(IF($A71="Infant",VLOOKUP($C71,Legend!$A$15:$B$16,2,FALSE),IF($A71="Toddler",VLOOKUP($C71,Legend!$A$19:$B$20,2,FALSE),IF($A71="Pre-School (Not Eligible for Kindergarten)",VLOOKUP($C71,Legend!$A$23:$B$24,2,FALSE),IF($A71="","",""))))),"",IF($A71="Infant",VLOOKUP($C71,Legend!$A$15:$B$16,2,FALSE),IF($A71="Toddler",VLOOKUP($C71,Legend!$A$19:$B$20,2,FALSE),IF($A71="Pre-School (Not Eligible for Kindergarten)",VLOOKUP($C71,Legend!$A$23:$B$24,2,FALSE),IF($A71="","","")))))</f>
        <v/>
      </c>
      <c r="H71" s="90" t="str">
        <f>IF(ISERROR(IF($A71="Infant",VLOOKUP($C71,Legend!$A$15:$B$16,2,FALSE),IF($A71="Toddler",VLOOKUP($C71,Legend!$A$19:$B$20,2,FALSE),IF($A71="Pre-School (Not Eligible for Kindergarten)",VLOOKUP($C71,Legend!$A$23:$B$24,2,FALSE),IF($A71="","",""))))),"",IF($A71="Infant",VLOOKUP($C71,Legend!$A$15:$B$16,2,FALSE),IF($A71="Toddler",VLOOKUP($C71,Legend!$A$19:$B$20,2,FALSE),IF($A71="Pre-School (Not Eligible for Kindergarten)",VLOOKUP($C71,Legend!$A$23:$B$24,2,FALSE),IF($A71="","","")))))</f>
        <v/>
      </c>
      <c r="I71" s="90" t="str">
        <f>IF(ISERROR(IF($A71="Infant",VLOOKUP($C71,Legend!$A$15:$B$16,2,FALSE),IF($A71="Toddler",VLOOKUP($C71,Legend!$A$19:$B$20,2,FALSE),IF($A71="Pre-School (Not Eligible for Kindergarten)",VLOOKUP($C71,Legend!$A$23:$B$24,2,FALSE),IF($A71="","",""))))),"",IF($A71="Infant",VLOOKUP($C71,Legend!$A$15:$B$16,2,FALSE),IF($A71="Toddler",VLOOKUP($C71,Legend!$A$19:$B$20,2,FALSE),IF($A71="Pre-School (Not Eligible for Kindergarten)",VLOOKUP($C71,Legend!$A$23:$B$24,2,FALSE),IF($A71="","","")))))</f>
        <v/>
      </c>
      <c r="J71" s="90" t="str">
        <f>IF(ISERROR(IF($A71="Infant",VLOOKUP($C71,Legend!$A$15:$B$16,2,FALSE),IF($A71="Toddler",VLOOKUP($C71,Legend!$A$19:$B$20,2,FALSE),IF($A71="Pre-School (Not Eligible for Kindergarten)",VLOOKUP($C71,Legend!$A$23:$B$24,2,FALSE),IF($A71="","",""))))),"",IF($A71="Infant",VLOOKUP($C71,Legend!$A$15:$B$16,2,FALSE),IF($A71="Toddler",VLOOKUP($C71,Legend!$A$19:$B$20,2,FALSE),IF($A71="Pre-School (Not Eligible for Kindergarten)",VLOOKUP($C71,Legend!$A$23:$B$24,2,FALSE),IF($A71="","","")))))</f>
        <v/>
      </c>
      <c r="K71" s="90" t="str">
        <f>IF(ISERROR(IF($A71="Infant",VLOOKUP($C71,Legend!$A$15:$B$16,2,FALSE),IF($A71="Toddler",VLOOKUP($C71,Legend!$A$19:$B$20,2,FALSE),IF($A71="Pre-School (Not Eligible for Kindergarten)",VLOOKUP($C71,Legend!$A$23:$B$24,2,FALSE),IF($A71="","",""))))),"",IF($A71="Infant",VLOOKUP($C71,Legend!$A$15:$B$16,2,FALSE),IF($A71="Toddler",VLOOKUP($C71,Legend!$A$19:$B$20,2,FALSE),IF($A71="Pre-School (Not Eligible for Kindergarten)",VLOOKUP($C71,Legend!$A$23:$B$24,2,FALSE),IF($A71="","","")))))</f>
        <v/>
      </c>
      <c r="L71" s="90" t="str">
        <f>IF(ISERROR(IF($A71="Infant",VLOOKUP($C71,Legend!$A$15:$B$16,2,FALSE),IF($A71="Toddler",VLOOKUP($C71,Legend!$A$19:$B$20,2,FALSE),IF($A71="Pre-School (Not Eligible for Kindergarten)",VLOOKUP($C71,Legend!$A$23:$B$24,2,FALSE),IF($A71="","",""))))),"",IF($A71="Infant",VLOOKUP($C71,Legend!$A$15:$B$16,2,FALSE),IF($A71="Toddler",VLOOKUP($C71,Legend!$A$19:$B$20,2,FALSE),IF($A71="Pre-School (Not Eligible for Kindergarten)",VLOOKUP($C71,Legend!$A$23:$B$24,2,FALSE),IF($A71="","","")))))</f>
        <v/>
      </c>
      <c r="M71" s="90" t="str">
        <f>IF(ISERROR(IF($A71="Infant",VLOOKUP($C71,Legend!$A$15:$B$16,2,FALSE),IF($A71="Toddler",VLOOKUP($C71,Legend!$A$19:$B$20,2,FALSE),IF($A71="Pre-School (Not Eligible for Kindergarten)",VLOOKUP($C71,Legend!$A$23:$B$24,2,FALSE),IF($A71="","",""))))),"",IF($A71="Infant",VLOOKUP($C71,Legend!$A$15:$B$16,2,FALSE),IF($A71="Toddler",VLOOKUP($C71,Legend!$A$19:$B$20,2,FALSE),IF($A71="Pre-School (Not Eligible for Kindergarten)",VLOOKUP($C71,Legend!$A$23:$B$24,2,FALSE),IF($A71="","","")))))</f>
        <v/>
      </c>
      <c r="N71" s="91" t="str">
        <f t="shared" si="9"/>
        <v/>
      </c>
      <c r="O71" s="90" t="str">
        <f>IF(ISERROR(IF($A71="Infant",VLOOKUP($C71,Legend!$A$15:$B$16,2,FALSE),IF($A71="Toddler",VLOOKUP($C71,Legend!$A$19:$B$20,2,FALSE),IF($A71="Pre-School (Not Eligible for Kindergarten)",VLOOKUP($C71,Legend!$A$23:$B$24,2,FALSE),IF($A71="","",""))))),"",IF($A71="Infant",VLOOKUP($C71,Legend!$A$15:$B$16,2,FALSE),IF($A71="Toddler",VLOOKUP($C71,Legend!$A$19:$B$20,2,FALSE),IF($A71="Pre-School (Not Eligible for Kindergarten)",VLOOKUP($C71,Legend!$A$23:$B$24,2,FALSE),IF($A71="","","")))))</f>
        <v/>
      </c>
      <c r="P71" s="90" t="str">
        <f>IF(ISERROR(IF($A71="Infant",VLOOKUP($C71,Legend!$A$15:$B$16,2,FALSE),IF($A71="Toddler",VLOOKUP($C71,Legend!$A$19:$B$20,2,FALSE),IF($A71="Pre-School (Not Eligible for Kindergarten)",VLOOKUP($C71,Legend!$A$23:$B$24,2,FALSE),IF($A71="","",""))))),"",IF($A71="Infant",VLOOKUP($C71,Legend!$A$15:$B$16,2,FALSE),IF($A71="Toddler",VLOOKUP($C71,Legend!$A$19:$B$20,2,FALSE),IF($A71="Pre-School (Not Eligible for Kindergarten)",VLOOKUP($C71,Legend!$A$23:$B$24,2,FALSE),IF($A71="","","")))))</f>
        <v/>
      </c>
      <c r="Q71" s="90" t="str">
        <f>IF(ISERROR(IF($A71="Infant",VLOOKUP($C71,Legend!$A$15:$B$16,2,FALSE),IF($A71="Toddler",VLOOKUP($C71,Legend!$A$19:$B$20,2,FALSE),IF($A71="Pre-School (Not Eligible for Kindergarten)",VLOOKUP($C71,Legend!$A$23:$B$24,2,FALSE),IF($A71="","",""))))),"",IF($A71="Infant",VLOOKUP($C71,Legend!$A$15:$B$16,2,FALSE),IF($A71="Toddler",VLOOKUP($C71,Legend!$A$19:$B$20,2,FALSE),IF($A71="Pre-School (Not Eligible for Kindergarten)",VLOOKUP($C71,Legend!$A$23:$B$24,2,FALSE),IF($A71="","","")))))</f>
        <v/>
      </c>
      <c r="R71" s="90" t="str">
        <f>IF(ISERROR(IF($A71="Infant",VLOOKUP($C71,Legend!$A$15:$B$16,2,FALSE),IF($A71="Toddler",VLOOKUP($C71,Legend!$A$19:$B$20,2,FALSE),IF($A71="Pre-School (Not Eligible for Kindergarten)",VLOOKUP($C71,Legend!$A$23:$B$24,2,FALSE),IF($A71="","",""))))),"",IF($A71="Infant",VLOOKUP($C71,Legend!$A$15:$B$16,2,FALSE),IF($A71="Toddler",VLOOKUP($C71,Legend!$A$19:$B$20,2,FALSE),IF($A71="Pre-School (Not Eligible for Kindergarten)",VLOOKUP($C71,Legend!$A$23:$B$24,2,FALSE),IF($A71="","","")))))</f>
        <v/>
      </c>
      <c r="S71" s="91" t="str">
        <f t="shared" si="10"/>
        <v/>
      </c>
      <c r="T71" s="91" t="str">
        <f t="shared" si="11"/>
        <v/>
      </c>
    </row>
    <row r="72" spans="1:20" s="12" customFormat="1" hidden="1" outlineLevel="1" x14ac:dyDescent="0.35">
      <c r="A72" s="89" t="e">
        <f>+IF('B) Market or Municipal Rates'!A45="","",'B) Market or Municipal Rates'!A45)</f>
        <v>#REF!</v>
      </c>
      <c r="B72" s="79" t="str">
        <f>IF(ISERROR(VLOOKUP(A72,Legend!$A$6:$B$8,2,FALSE)),"",(VLOOKUP(A72,Legend!$A$6:$B$8,2,FALSE)))</f>
        <v/>
      </c>
      <c r="C72" s="89" t="e">
        <f>+IF('A) # of Enrolments'!D45="","",'A) # of Enrolments'!D45)</f>
        <v>#REF!</v>
      </c>
      <c r="D72" s="89" t="e">
        <f>+IF('A) # of Enrolments'!C45="","",'A) # of Enrolments'!C45)</f>
        <v>#REF!</v>
      </c>
      <c r="E72" s="89" t="e">
        <f>+IF('A) # of Enrolments'!E45="","",'A) # of Enrolments'!E45)</f>
        <v>#REF!</v>
      </c>
      <c r="F72" s="90" t="str">
        <f>IF(ISERROR(IF($A72="Infant",VLOOKUP($C72,Legend!$A$15:$B$16,2,FALSE),IF($A72="Toddler",VLOOKUP($C72,Legend!$A$19:$B$20,2,FALSE),IF($A72="Pre-School (Not Eligible for Kindergarten)",VLOOKUP($C72,Legend!$A$23:$B$24,2,FALSE),IF($A72="","",""))))),"",IF($A72="Infant",VLOOKUP($C72,Legend!$A$15:$B$16,2,FALSE),IF($A72="Toddler",VLOOKUP($C72,Legend!$A$19:$B$20,2,FALSE),IF($A72="Pre-School (Not Eligible for Kindergarten)",VLOOKUP($C72,Legend!$A$23:$B$24,2,FALSE),IF($A72="","","")))))</f>
        <v/>
      </c>
      <c r="G72" s="90" t="str">
        <f>IF(ISERROR(IF($A72="Infant",VLOOKUP($C72,Legend!$A$15:$B$16,2,FALSE),IF($A72="Toddler",VLOOKUP($C72,Legend!$A$19:$B$20,2,FALSE),IF($A72="Pre-School (Not Eligible for Kindergarten)",VLOOKUP($C72,Legend!$A$23:$B$24,2,FALSE),IF($A72="","",""))))),"",IF($A72="Infant",VLOOKUP($C72,Legend!$A$15:$B$16,2,FALSE),IF($A72="Toddler",VLOOKUP($C72,Legend!$A$19:$B$20,2,FALSE),IF($A72="Pre-School (Not Eligible for Kindergarten)",VLOOKUP($C72,Legend!$A$23:$B$24,2,FALSE),IF($A72="","","")))))</f>
        <v/>
      </c>
      <c r="H72" s="90" t="str">
        <f>IF(ISERROR(IF($A72="Infant",VLOOKUP($C72,Legend!$A$15:$B$16,2,FALSE),IF($A72="Toddler",VLOOKUP($C72,Legend!$A$19:$B$20,2,FALSE),IF($A72="Pre-School (Not Eligible for Kindergarten)",VLOOKUP($C72,Legend!$A$23:$B$24,2,FALSE),IF($A72="","",""))))),"",IF($A72="Infant",VLOOKUP($C72,Legend!$A$15:$B$16,2,FALSE),IF($A72="Toddler",VLOOKUP($C72,Legend!$A$19:$B$20,2,FALSE),IF($A72="Pre-School (Not Eligible for Kindergarten)",VLOOKUP($C72,Legend!$A$23:$B$24,2,FALSE),IF($A72="","","")))))</f>
        <v/>
      </c>
      <c r="I72" s="90" t="str">
        <f>IF(ISERROR(IF($A72="Infant",VLOOKUP($C72,Legend!$A$15:$B$16,2,FALSE),IF($A72="Toddler",VLOOKUP($C72,Legend!$A$19:$B$20,2,FALSE),IF($A72="Pre-School (Not Eligible for Kindergarten)",VLOOKUP($C72,Legend!$A$23:$B$24,2,FALSE),IF($A72="","",""))))),"",IF($A72="Infant",VLOOKUP($C72,Legend!$A$15:$B$16,2,FALSE),IF($A72="Toddler",VLOOKUP($C72,Legend!$A$19:$B$20,2,FALSE),IF($A72="Pre-School (Not Eligible for Kindergarten)",VLOOKUP($C72,Legend!$A$23:$B$24,2,FALSE),IF($A72="","","")))))</f>
        <v/>
      </c>
      <c r="J72" s="90" t="str">
        <f>IF(ISERROR(IF($A72="Infant",VLOOKUP($C72,Legend!$A$15:$B$16,2,FALSE),IF($A72="Toddler",VLOOKUP($C72,Legend!$A$19:$B$20,2,FALSE),IF($A72="Pre-School (Not Eligible for Kindergarten)",VLOOKUP($C72,Legend!$A$23:$B$24,2,FALSE),IF($A72="","",""))))),"",IF($A72="Infant",VLOOKUP($C72,Legend!$A$15:$B$16,2,FALSE),IF($A72="Toddler",VLOOKUP($C72,Legend!$A$19:$B$20,2,FALSE),IF($A72="Pre-School (Not Eligible for Kindergarten)",VLOOKUP($C72,Legend!$A$23:$B$24,2,FALSE),IF($A72="","","")))))</f>
        <v/>
      </c>
      <c r="K72" s="90" t="str">
        <f>IF(ISERROR(IF($A72="Infant",VLOOKUP($C72,Legend!$A$15:$B$16,2,FALSE),IF($A72="Toddler",VLOOKUP($C72,Legend!$A$19:$B$20,2,FALSE),IF($A72="Pre-School (Not Eligible for Kindergarten)",VLOOKUP($C72,Legend!$A$23:$B$24,2,FALSE),IF($A72="","",""))))),"",IF($A72="Infant",VLOOKUP($C72,Legend!$A$15:$B$16,2,FALSE),IF($A72="Toddler",VLOOKUP($C72,Legend!$A$19:$B$20,2,FALSE),IF($A72="Pre-School (Not Eligible for Kindergarten)",VLOOKUP($C72,Legend!$A$23:$B$24,2,FALSE),IF($A72="","","")))))</f>
        <v/>
      </c>
      <c r="L72" s="90" t="str">
        <f>IF(ISERROR(IF($A72="Infant",VLOOKUP($C72,Legend!$A$15:$B$16,2,FALSE),IF($A72="Toddler",VLOOKUP($C72,Legend!$A$19:$B$20,2,FALSE),IF($A72="Pre-School (Not Eligible for Kindergarten)",VLOOKUP($C72,Legend!$A$23:$B$24,2,FALSE),IF($A72="","",""))))),"",IF($A72="Infant",VLOOKUP($C72,Legend!$A$15:$B$16,2,FALSE),IF($A72="Toddler",VLOOKUP($C72,Legend!$A$19:$B$20,2,FALSE),IF($A72="Pre-School (Not Eligible for Kindergarten)",VLOOKUP($C72,Legend!$A$23:$B$24,2,FALSE),IF($A72="","","")))))</f>
        <v/>
      </c>
      <c r="M72" s="90" t="str">
        <f>IF(ISERROR(IF($A72="Infant",VLOOKUP($C72,Legend!$A$15:$B$16,2,FALSE),IF($A72="Toddler",VLOOKUP($C72,Legend!$A$19:$B$20,2,FALSE),IF($A72="Pre-School (Not Eligible for Kindergarten)",VLOOKUP($C72,Legend!$A$23:$B$24,2,FALSE),IF($A72="","",""))))),"",IF($A72="Infant",VLOOKUP($C72,Legend!$A$15:$B$16,2,FALSE),IF($A72="Toddler",VLOOKUP($C72,Legend!$A$19:$B$20,2,FALSE),IF($A72="Pre-School (Not Eligible for Kindergarten)",VLOOKUP($C72,Legend!$A$23:$B$24,2,FALSE),IF($A72="","","")))))</f>
        <v/>
      </c>
      <c r="N72" s="91" t="str">
        <f t="shared" si="9"/>
        <v/>
      </c>
      <c r="O72" s="90" t="str">
        <f>IF(ISERROR(IF($A72="Infant",VLOOKUP($C72,Legend!$A$15:$B$16,2,FALSE),IF($A72="Toddler",VLOOKUP($C72,Legend!$A$19:$B$20,2,FALSE),IF($A72="Pre-School (Not Eligible for Kindergarten)",VLOOKUP($C72,Legend!$A$23:$B$24,2,FALSE),IF($A72="","",""))))),"",IF($A72="Infant",VLOOKUP($C72,Legend!$A$15:$B$16,2,FALSE),IF($A72="Toddler",VLOOKUP($C72,Legend!$A$19:$B$20,2,FALSE),IF($A72="Pre-School (Not Eligible for Kindergarten)",VLOOKUP($C72,Legend!$A$23:$B$24,2,FALSE),IF($A72="","","")))))</f>
        <v/>
      </c>
      <c r="P72" s="90" t="str">
        <f>IF(ISERROR(IF($A72="Infant",VLOOKUP($C72,Legend!$A$15:$B$16,2,FALSE),IF($A72="Toddler",VLOOKUP($C72,Legend!$A$19:$B$20,2,FALSE),IF($A72="Pre-School (Not Eligible for Kindergarten)",VLOOKUP($C72,Legend!$A$23:$B$24,2,FALSE),IF($A72="","",""))))),"",IF($A72="Infant",VLOOKUP($C72,Legend!$A$15:$B$16,2,FALSE),IF($A72="Toddler",VLOOKUP($C72,Legend!$A$19:$B$20,2,FALSE),IF($A72="Pre-School (Not Eligible for Kindergarten)",VLOOKUP($C72,Legend!$A$23:$B$24,2,FALSE),IF($A72="","","")))))</f>
        <v/>
      </c>
      <c r="Q72" s="90" t="str">
        <f>IF(ISERROR(IF($A72="Infant",VLOOKUP($C72,Legend!$A$15:$B$16,2,FALSE),IF($A72="Toddler",VLOOKUP($C72,Legend!$A$19:$B$20,2,FALSE),IF($A72="Pre-School (Not Eligible for Kindergarten)",VLOOKUP($C72,Legend!$A$23:$B$24,2,FALSE),IF($A72="","",""))))),"",IF($A72="Infant",VLOOKUP($C72,Legend!$A$15:$B$16,2,FALSE),IF($A72="Toddler",VLOOKUP($C72,Legend!$A$19:$B$20,2,FALSE),IF($A72="Pre-School (Not Eligible for Kindergarten)",VLOOKUP($C72,Legend!$A$23:$B$24,2,FALSE),IF($A72="","","")))))</f>
        <v/>
      </c>
      <c r="R72" s="90" t="str">
        <f>IF(ISERROR(IF($A72="Infant",VLOOKUP($C72,Legend!$A$15:$B$16,2,FALSE),IF($A72="Toddler",VLOOKUP($C72,Legend!$A$19:$B$20,2,FALSE),IF($A72="Pre-School (Not Eligible for Kindergarten)",VLOOKUP($C72,Legend!$A$23:$B$24,2,FALSE),IF($A72="","",""))))),"",IF($A72="Infant",VLOOKUP($C72,Legend!$A$15:$B$16,2,FALSE),IF($A72="Toddler",VLOOKUP($C72,Legend!$A$19:$B$20,2,FALSE),IF($A72="Pre-School (Not Eligible for Kindergarten)",VLOOKUP($C72,Legend!$A$23:$B$24,2,FALSE),IF($A72="","","")))))</f>
        <v/>
      </c>
      <c r="S72" s="91" t="str">
        <f t="shared" si="10"/>
        <v/>
      </c>
      <c r="T72" s="91" t="str">
        <f t="shared" si="11"/>
        <v/>
      </c>
    </row>
    <row r="73" spans="1:20" s="12" customFormat="1" hidden="1" outlineLevel="1" x14ac:dyDescent="0.35">
      <c r="A73" s="89" t="e">
        <f>+IF('B) Market or Municipal Rates'!A46="","",'B) Market or Municipal Rates'!A46)</f>
        <v>#REF!</v>
      </c>
      <c r="B73" s="79" t="str">
        <f>IF(ISERROR(VLOOKUP(A73,Legend!$A$6:$B$8,2,FALSE)),"",(VLOOKUP(A73,Legend!$A$6:$B$8,2,FALSE)))</f>
        <v/>
      </c>
      <c r="C73" s="89" t="e">
        <f>+IF('A) # of Enrolments'!D46="","",'A) # of Enrolments'!D46)</f>
        <v>#REF!</v>
      </c>
      <c r="D73" s="89" t="e">
        <f>+IF('A) # of Enrolments'!C46="","",'A) # of Enrolments'!C46)</f>
        <v>#REF!</v>
      </c>
      <c r="E73" s="89" t="e">
        <f>+IF('A) # of Enrolments'!E46="","",'A) # of Enrolments'!E46)</f>
        <v>#REF!</v>
      </c>
      <c r="F73" s="90" t="str">
        <f>IF(ISERROR(IF($A73="Infant",VLOOKUP($C73,Legend!$A$15:$B$16,2,FALSE),IF($A73="Toddler",VLOOKUP($C73,Legend!$A$19:$B$20,2,FALSE),IF($A73="Pre-School (Not Eligible for Kindergarten)",VLOOKUP($C73,Legend!$A$23:$B$24,2,FALSE),IF($A73="","",""))))),"",IF($A73="Infant",VLOOKUP($C73,Legend!$A$15:$B$16,2,FALSE),IF($A73="Toddler",VLOOKUP($C73,Legend!$A$19:$B$20,2,FALSE),IF($A73="Pre-School (Not Eligible for Kindergarten)",VLOOKUP($C73,Legend!$A$23:$B$24,2,FALSE),IF($A73="","","")))))</f>
        <v/>
      </c>
      <c r="G73" s="90" t="str">
        <f>IF(ISERROR(IF($A73="Infant",VLOOKUP($C73,Legend!$A$15:$B$16,2,FALSE),IF($A73="Toddler",VLOOKUP($C73,Legend!$A$19:$B$20,2,FALSE),IF($A73="Pre-School (Not Eligible for Kindergarten)",VLOOKUP($C73,Legend!$A$23:$B$24,2,FALSE),IF($A73="","",""))))),"",IF($A73="Infant",VLOOKUP($C73,Legend!$A$15:$B$16,2,FALSE),IF($A73="Toddler",VLOOKUP($C73,Legend!$A$19:$B$20,2,FALSE),IF($A73="Pre-School (Not Eligible for Kindergarten)",VLOOKUP($C73,Legend!$A$23:$B$24,2,FALSE),IF($A73="","","")))))</f>
        <v/>
      </c>
      <c r="H73" s="90" t="str">
        <f>IF(ISERROR(IF($A73="Infant",VLOOKUP($C73,Legend!$A$15:$B$16,2,FALSE),IF($A73="Toddler",VLOOKUP($C73,Legend!$A$19:$B$20,2,FALSE),IF($A73="Pre-School (Not Eligible for Kindergarten)",VLOOKUP($C73,Legend!$A$23:$B$24,2,FALSE),IF($A73="","",""))))),"",IF($A73="Infant",VLOOKUP($C73,Legend!$A$15:$B$16,2,FALSE),IF($A73="Toddler",VLOOKUP($C73,Legend!$A$19:$B$20,2,FALSE),IF($A73="Pre-School (Not Eligible for Kindergarten)",VLOOKUP($C73,Legend!$A$23:$B$24,2,FALSE),IF($A73="","","")))))</f>
        <v/>
      </c>
      <c r="I73" s="90" t="str">
        <f>IF(ISERROR(IF($A73="Infant",VLOOKUP($C73,Legend!$A$15:$B$16,2,FALSE),IF($A73="Toddler",VLOOKUP($C73,Legend!$A$19:$B$20,2,FALSE),IF($A73="Pre-School (Not Eligible for Kindergarten)",VLOOKUP($C73,Legend!$A$23:$B$24,2,FALSE),IF($A73="","",""))))),"",IF($A73="Infant",VLOOKUP($C73,Legend!$A$15:$B$16,2,FALSE),IF($A73="Toddler",VLOOKUP($C73,Legend!$A$19:$B$20,2,FALSE),IF($A73="Pre-School (Not Eligible for Kindergarten)",VLOOKUP($C73,Legend!$A$23:$B$24,2,FALSE),IF($A73="","","")))))</f>
        <v/>
      </c>
      <c r="J73" s="90" t="str">
        <f>IF(ISERROR(IF($A73="Infant",VLOOKUP($C73,Legend!$A$15:$B$16,2,FALSE),IF($A73="Toddler",VLOOKUP($C73,Legend!$A$19:$B$20,2,FALSE),IF($A73="Pre-School (Not Eligible for Kindergarten)",VLOOKUP($C73,Legend!$A$23:$B$24,2,FALSE),IF($A73="","",""))))),"",IF($A73="Infant",VLOOKUP($C73,Legend!$A$15:$B$16,2,FALSE),IF($A73="Toddler",VLOOKUP($C73,Legend!$A$19:$B$20,2,FALSE),IF($A73="Pre-School (Not Eligible for Kindergarten)",VLOOKUP($C73,Legend!$A$23:$B$24,2,FALSE),IF($A73="","","")))))</f>
        <v/>
      </c>
      <c r="K73" s="90" t="str">
        <f>IF(ISERROR(IF($A73="Infant",VLOOKUP($C73,Legend!$A$15:$B$16,2,FALSE),IF($A73="Toddler",VLOOKUP($C73,Legend!$A$19:$B$20,2,FALSE),IF($A73="Pre-School (Not Eligible for Kindergarten)",VLOOKUP($C73,Legend!$A$23:$B$24,2,FALSE),IF($A73="","",""))))),"",IF($A73="Infant",VLOOKUP($C73,Legend!$A$15:$B$16,2,FALSE),IF($A73="Toddler",VLOOKUP($C73,Legend!$A$19:$B$20,2,FALSE),IF($A73="Pre-School (Not Eligible for Kindergarten)",VLOOKUP($C73,Legend!$A$23:$B$24,2,FALSE),IF($A73="","","")))))</f>
        <v/>
      </c>
      <c r="L73" s="90" t="str">
        <f>IF(ISERROR(IF($A73="Infant",VLOOKUP($C73,Legend!$A$15:$B$16,2,FALSE),IF($A73="Toddler",VLOOKUP($C73,Legend!$A$19:$B$20,2,FALSE),IF($A73="Pre-School (Not Eligible for Kindergarten)",VLOOKUP($C73,Legend!$A$23:$B$24,2,FALSE),IF($A73="","",""))))),"",IF($A73="Infant",VLOOKUP($C73,Legend!$A$15:$B$16,2,FALSE),IF($A73="Toddler",VLOOKUP($C73,Legend!$A$19:$B$20,2,FALSE),IF($A73="Pre-School (Not Eligible for Kindergarten)",VLOOKUP($C73,Legend!$A$23:$B$24,2,FALSE),IF($A73="","","")))))</f>
        <v/>
      </c>
      <c r="M73" s="90" t="str">
        <f>IF(ISERROR(IF($A73="Infant",VLOOKUP($C73,Legend!$A$15:$B$16,2,FALSE),IF($A73="Toddler",VLOOKUP($C73,Legend!$A$19:$B$20,2,FALSE),IF($A73="Pre-School (Not Eligible for Kindergarten)",VLOOKUP($C73,Legend!$A$23:$B$24,2,FALSE),IF($A73="","",""))))),"",IF($A73="Infant",VLOOKUP($C73,Legend!$A$15:$B$16,2,FALSE),IF($A73="Toddler",VLOOKUP($C73,Legend!$A$19:$B$20,2,FALSE),IF($A73="Pre-School (Not Eligible for Kindergarten)",VLOOKUP($C73,Legend!$A$23:$B$24,2,FALSE),IF($A73="","","")))))</f>
        <v/>
      </c>
      <c r="N73" s="91" t="str">
        <f t="shared" si="9"/>
        <v/>
      </c>
      <c r="O73" s="90" t="str">
        <f>IF(ISERROR(IF($A73="Infant",VLOOKUP($C73,Legend!$A$15:$B$16,2,FALSE),IF($A73="Toddler",VLOOKUP($C73,Legend!$A$19:$B$20,2,FALSE),IF($A73="Pre-School (Not Eligible for Kindergarten)",VLOOKUP($C73,Legend!$A$23:$B$24,2,FALSE),IF($A73="","",""))))),"",IF($A73="Infant",VLOOKUP($C73,Legend!$A$15:$B$16,2,FALSE),IF($A73="Toddler",VLOOKUP($C73,Legend!$A$19:$B$20,2,FALSE),IF($A73="Pre-School (Not Eligible for Kindergarten)",VLOOKUP($C73,Legend!$A$23:$B$24,2,FALSE),IF($A73="","","")))))</f>
        <v/>
      </c>
      <c r="P73" s="90" t="str">
        <f>IF(ISERROR(IF($A73="Infant",VLOOKUP($C73,Legend!$A$15:$B$16,2,FALSE),IF($A73="Toddler",VLOOKUP($C73,Legend!$A$19:$B$20,2,FALSE),IF($A73="Pre-School (Not Eligible for Kindergarten)",VLOOKUP($C73,Legend!$A$23:$B$24,2,FALSE),IF($A73="","",""))))),"",IF($A73="Infant",VLOOKUP($C73,Legend!$A$15:$B$16,2,FALSE),IF($A73="Toddler",VLOOKUP($C73,Legend!$A$19:$B$20,2,FALSE),IF($A73="Pre-School (Not Eligible for Kindergarten)",VLOOKUP($C73,Legend!$A$23:$B$24,2,FALSE),IF($A73="","","")))))</f>
        <v/>
      </c>
      <c r="Q73" s="90" t="str">
        <f>IF(ISERROR(IF($A73="Infant",VLOOKUP($C73,Legend!$A$15:$B$16,2,FALSE),IF($A73="Toddler",VLOOKUP($C73,Legend!$A$19:$B$20,2,FALSE),IF($A73="Pre-School (Not Eligible for Kindergarten)",VLOOKUP($C73,Legend!$A$23:$B$24,2,FALSE),IF($A73="","",""))))),"",IF($A73="Infant",VLOOKUP($C73,Legend!$A$15:$B$16,2,FALSE),IF($A73="Toddler",VLOOKUP($C73,Legend!$A$19:$B$20,2,FALSE),IF($A73="Pre-School (Not Eligible for Kindergarten)",VLOOKUP($C73,Legend!$A$23:$B$24,2,FALSE),IF($A73="","","")))))</f>
        <v/>
      </c>
      <c r="R73" s="90" t="str">
        <f>IF(ISERROR(IF($A73="Infant",VLOOKUP($C73,Legend!$A$15:$B$16,2,FALSE),IF($A73="Toddler",VLOOKUP($C73,Legend!$A$19:$B$20,2,FALSE),IF($A73="Pre-School (Not Eligible for Kindergarten)",VLOOKUP($C73,Legend!$A$23:$B$24,2,FALSE),IF($A73="","",""))))),"",IF($A73="Infant",VLOOKUP($C73,Legend!$A$15:$B$16,2,FALSE),IF($A73="Toddler",VLOOKUP($C73,Legend!$A$19:$B$20,2,FALSE),IF($A73="Pre-School (Not Eligible for Kindergarten)",VLOOKUP($C73,Legend!$A$23:$B$24,2,FALSE),IF($A73="","","")))))</f>
        <v/>
      </c>
      <c r="S73" s="91" t="str">
        <f t="shared" si="10"/>
        <v/>
      </c>
      <c r="T73" s="91" t="str">
        <f t="shared" si="11"/>
        <v/>
      </c>
    </row>
    <row r="74" spans="1:20" s="12" customFormat="1" hidden="1" outlineLevel="1" x14ac:dyDescent="0.35">
      <c r="A74" s="89" t="e">
        <f>+IF('B) Market or Municipal Rates'!A47="","",'B) Market or Municipal Rates'!A47)</f>
        <v>#REF!</v>
      </c>
      <c r="B74" s="79" t="str">
        <f>IF(ISERROR(VLOOKUP(A74,Legend!$A$6:$B$8,2,FALSE)),"",(VLOOKUP(A74,Legend!$A$6:$B$8,2,FALSE)))</f>
        <v/>
      </c>
      <c r="C74" s="89" t="e">
        <f>+IF('A) # of Enrolments'!D47="","",'A) # of Enrolments'!D47)</f>
        <v>#REF!</v>
      </c>
      <c r="D74" s="89" t="e">
        <f>+IF('A) # of Enrolments'!C47="","",'A) # of Enrolments'!C47)</f>
        <v>#REF!</v>
      </c>
      <c r="E74" s="89" t="e">
        <f>+IF('A) # of Enrolments'!E47="","",'A) # of Enrolments'!E47)</f>
        <v>#REF!</v>
      </c>
      <c r="F74" s="90" t="str">
        <f>IF(ISERROR(IF($A74="Infant",VLOOKUP($C74,Legend!$A$15:$B$16,2,FALSE),IF($A74="Toddler",VLOOKUP($C74,Legend!$A$19:$B$20,2,FALSE),IF($A74="Pre-School (Not Eligible for Kindergarten)",VLOOKUP($C74,Legend!$A$23:$B$24,2,FALSE),IF($A74="","",""))))),"",IF($A74="Infant",VLOOKUP($C74,Legend!$A$15:$B$16,2,FALSE),IF($A74="Toddler",VLOOKUP($C74,Legend!$A$19:$B$20,2,FALSE),IF($A74="Pre-School (Not Eligible for Kindergarten)",VLOOKUP($C74,Legend!$A$23:$B$24,2,FALSE),IF($A74="","","")))))</f>
        <v/>
      </c>
      <c r="G74" s="90" t="str">
        <f>IF(ISERROR(IF($A74="Infant",VLOOKUP($C74,Legend!$A$15:$B$16,2,FALSE),IF($A74="Toddler",VLOOKUP($C74,Legend!$A$19:$B$20,2,FALSE),IF($A74="Pre-School (Not Eligible for Kindergarten)",VLOOKUP($C74,Legend!$A$23:$B$24,2,FALSE),IF($A74="","",""))))),"",IF($A74="Infant",VLOOKUP($C74,Legend!$A$15:$B$16,2,FALSE),IF($A74="Toddler",VLOOKUP($C74,Legend!$A$19:$B$20,2,FALSE),IF($A74="Pre-School (Not Eligible for Kindergarten)",VLOOKUP($C74,Legend!$A$23:$B$24,2,FALSE),IF($A74="","","")))))</f>
        <v/>
      </c>
      <c r="H74" s="90" t="str">
        <f>IF(ISERROR(IF($A74="Infant",VLOOKUP($C74,Legend!$A$15:$B$16,2,FALSE),IF($A74="Toddler",VLOOKUP($C74,Legend!$A$19:$B$20,2,FALSE),IF($A74="Pre-School (Not Eligible for Kindergarten)",VLOOKUP($C74,Legend!$A$23:$B$24,2,FALSE),IF($A74="","",""))))),"",IF($A74="Infant",VLOOKUP($C74,Legend!$A$15:$B$16,2,FALSE),IF($A74="Toddler",VLOOKUP($C74,Legend!$A$19:$B$20,2,FALSE),IF($A74="Pre-School (Not Eligible for Kindergarten)",VLOOKUP($C74,Legend!$A$23:$B$24,2,FALSE),IF($A74="","","")))))</f>
        <v/>
      </c>
      <c r="I74" s="90" t="str">
        <f>IF(ISERROR(IF($A74="Infant",VLOOKUP($C74,Legend!$A$15:$B$16,2,FALSE),IF($A74="Toddler",VLOOKUP($C74,Legend!$A$19:$B$20,2,FALSE),IF($A74="Pre-School (Not Eligible for Kindergarten)",VLOOKUP($C74,Legend!$A$23:$B$24,2,FALSE),IF($A74="","",""))))),"",IF($A74="Infant",VLOOKUP($C74,Legend!$A$15:$B$16,2,FALSE),IF($A74="Toddler",VLOOKUP($C74,Legend!$A$19:$B$20,2,FALSE),IF($A74="Pre-School (Not Eligible for Kindergarten)",VLOOKUP($C74,Legend!$A$23:$B$24,2,FALSE),IF($A74="","","")))))</f>
        <v/>
      </c>
      <c r="J74" s="90" t="str">
        <f>IF(ISERROR(IF($A74="Infant",VLOOKUP($C74,Legend!$A$15:$B$16,2,FALSE),IF($A74="Toddler",VLOOKUP($C74,Legend!$A$19:$B$20,2,FALSE),IF($A74="Pre-School (Not Eligible for Kindergarten)",VLOOKUP($C74,Legend!$A$23:$B$24,2,FALSE),IF($A74="","",""))))),"",IF($A74="Infant",VLOOKUP($C74,Legend!$A$15:$B$16,2,FALSE),IF($A74="Toddler",VLOOKUP($C74,Legend!$A$19:$B$20,2,FALSE),IF($A74="Pre-School (Not Eligible for Kindergarten)",VLOOKUP($C74,Legend!$A$23:$B$24,2,FALSE),IF($A74="","","")))))</f>
        <v/>
      </c>
      <c r="K74" s="90" t="str">
        <f>IF(ISERROR(IF($A74="Infant",VLOOKUP($C74,Legend!$A$15:$B$16,2,FALSE),IF($A74="Toddler",VLOOKUP($C74,Legend!$A$19:$B$20,2,FALSE),IF($A74="Pre-School (Not Eligible for Kindergarten)",VLOOKUP($C74,Legend!$A$23:$B$24,2,FALSE),IF($A74="","",""))))),"",IF($A74="Infant",VLOOKUP($C74,Legend!$A$15:$B$16,2,FALSE),IF($A74="Toddler",VLOOKUP($C74,Legend!$A$19:$B$20,2,FALSE),IF($A74="Pre-School (Not Eligible for Kindergarten)",VLOOKUP($C74,Legend!$A$23:$B$24,2,FALSE),IF($A74="","","")))))</f>
        <v/>
      </c>
      <c r="L74" s="90" t="str">
        <f>IF(ISERROR(IF($A74="Infant",VLOOKUP($C74,Legend!$A$15:$B$16,2,FALSE),IF($A74="Toddler",VLOOKUP($C74,Legend!$A$19:$B$20,2,FALSE),IF($A74="Pre-School (Not Eligible for Kindergarten)",VLOOKUP($C74,Legend!$A$23:$B$24,2,FALSE),IF($A74="","",""))))),"",IF($A74="Infant",VLOOKUP($C74,Legend!$A$15:$B$16,2,FALSE),IF($A74="Toddler",VLOOKUP($C74,Legend!$A$19:$B$20,2,FALSE),IF($A74="Pre-School (Not Eligible for Kindergarten)",VLOOKUP($C74,Legend!$A$23:$B$24,2,FALSE),IF($A74="","","")))))</f>
        <v/>
      </c>
      <c r="M74" s="90" t="str">
        <f>IF(ISERROR(IF($A74="Infant",VLOOKUP($C74,Legend!$A$15:$B$16,2,FALSE),IF($A74="Toddler",VLOOKUP($C74,Legend!$A$19:$B$20,2,FALSE),IF($A74="Pre-School (Not Eligible for Kindergarten)",VLOOKUP($C74,Legend!$A$23:$B$24,2,FALSE),IF($A74="","",""))))),"",IF($A74="Infant",VLOOKUP($C74,Legend!$A$15:$B$16,2,FALSE),IF($A74="Toddler",VLOOKUP($C74,Legend!$A$19:$B$20,2,FALSE),IF($A74="Pre-School (Not Eligible for Kindergarten)",VLOOKUP($C74,Legend!$A$23:$B$24,2,FALSE),IF($A74="","","")))))</f>
        <v/>
      </c>
      <c r="N74" s="91" t="str">
        <f t="shared" si="9"/>
        <v/>
      </c>
      <c r="O74" s="90" t="str">
        <f>IF(ISERROR(IF($A74="Infant",VLOOKUP($C74,Legend!$A$15:$B$16,2,FALSE),IF($A74="Toddler",VLOOKUP($C74,Legend!$A$19:$B$20,2,FALSE),IF($A74="Pre-School (Not Eligible for Kindergarten)",VLOOKUP($C74,Legend!$A$23:$B$24,2,FALSE),IF($A74="","",""))))),"",IF($A74="Infant",VLOOKUP($C74,Legend!$A$15:$B$16,2,FALSE),IF($A74="Toddler",VLOOKUP($C74,Legend!$A$19:$B$20,2,FALSE),IF($A74="Pre-School (Not Eligible for Kindergarten)",VLOOKUP($C74,Legend!$A$23:$B$24,2,FALSE),IF($A74="","","")))))</f>
        <v/>
      </c>
      <c r="P74" s="90" t="str">
        <f>IF(ISERROR(IF($A74="Infant",VLOOKUP($C74,Legend!$A$15:$B$16,2,FALSE),IF($A74="Toddler",VLOOKUP($C74,Legend!$A$19:$B$20,2,FALSE),IF($A74="Pre-School (Not Eligible for Kindergarten)",VLOOKUP($C74,Legend!$A$23:$B$24,2,FALSE),IF($A74="","",""))))),"",IF($A74="Infant",VLOOKUP($C74,Legend!$A$15:$B$16,2,FALSE),IF($A74="Toddler",VLOOKUP($C74,Legend!$A$19:$B$20,2,FALSE),IF($A74="Pre-School (Not Eligible for Kindergarten)",VLOOKUP($C74,Legend!$A$23:$B$24,2,FALSE),IF($A74="","","")))))</f>
        <v/>
      </c>
      <c r="Q74" s="90" t="str">
        <f>IF(ISERROR(IF($A74="Infant",VLOOKUP($C74,Legend!$A$15:$B$16,2,FALSE),IF($A74="Toddler",VLOOKUP($C74,Legend!$A$19:$B$20,2,FALSE),IF($A74="Pre-School (Not Eligible for Kindergarten)",VLOOKUP($C74,Legend!$A$23:$B$24,2,FALSE),IF($A74="","",""))))),"",IF($A74="Infant",VLOOKUP($C74,Legend!$A$15:$B$16,2,FALSE),IF($A74="Toddler",VLOOKUP($C74,Legend!$A$19:$B$20,2,FALSE),IF($A74="Pre-School (Not Eligible for Kindergarten)",VLOOKUP($C74,Legend!$A$23:$B$24,2,FALSE),IF($A74="","","")))))</f>
        <v/>
      </c>
      <c r="R74" s="90" t="str">
        <f>IF(ISERROR(IF($A74="Infant",VLOOKUP($C74,Legend!$A$15:$B$16,2,FALSE),IF($A74="Toddler",VLOOKUP($C74,Legend!$A$19:$B$20,2,FALSE),IF($A74="Pre-School (Not Eligible for Kindergarten)",VLOOKUP($C74,Legend!$A$23:$B$24,2,FALSE),IF($A74="","",""))))),"",IF($A74="Infant",VLOOKUP($C74,Legend!$A$15:$B$16,2,FALSE),IF($A74="Toddler",VLOOKUP($C74,Legend!$A$19:$B$20,2,FALSE),IF($A74="Pre-School (Not Eligible for Kindergarten)",VLOOKUP($C74,Legend!$A$23:$B$24,2,FALSE),IF($A74="","","")))))</f>
        <v/>
      </c>
      <c r="S74" s="91" t="str">
        <f t="shared" si="10"/>
        <v/>
      </c>
      <c r="T74" s="91" t="str">
        <f t="shared" si="11"/>
        <v/>
      </c>
    </row>
    <row r="75" spans="1:20" s="12" customFormat="1" ht="15" hidden="1" outlineLevel="1" thickBot="1" x14ac:dyDescent="0.4">
      <c r="A75" s="65"/>
      <c r="B75" s="65"/>
      <c r="C75" s="65"/>
      <c r="D75" s="65"/>
      <c r="E75" s="66"/>
      <c r="F75" s="134"/>
      <c r="G75" s="134"/>
      <c r="H75" s="134"/>
      <c r="I75" s="134"/>
      <c r="J75" s="134"/>
      <c r="K75" s="134"/>
      <c r="L75" s="134"/>
      <c r="M75" s="134"/>
      <c r="N75" s="94"/>
      <c r="O75" s="134"/>
      <c r="P75" s="134"/>
      <c r="Q75" s="134"/>
      <c r="R75" s="134"/>
      <c r="S75" s="94"/>
      <c r="T75" s="94"/>
    </row>
    <row r="76" spans="1:20" s="12" customFormat="1" ht="15" hidden="1" outlineLevel="1" thickTop="1" x14ac:dyDescent="0.35">
      <c r="A76" s="88"/>
      <c r="B76" s="88"/>
      <c r="C76" s="88"/>
      <c r="D76" s="88"/>
      <c r="E76" s="88"/>
      <c r="F76" s="88"/>
      <c r="G76" s="88"/>
      <c r="H76" s="88"/>
      <c r="I76" s="88"/>
      <c r="J76" s="88"/>
      <c r="K76" s="88"/>
      <c r="L76" s="88"/>
      <c r="M76" s="88"/>
      <c r="N76" s="88"/>
      <c r="O76" s="88"/>
      <c r="P76" s="88"/>
      <c r="Q76" s="88"/>
      <c r="R76" s="88"/>
      <c r="S76" s="88"/>
      <c r="T76" s="88"/>
    </row>
    <row r="77" spans="1:20" s="12" customFormat="1" hidden="1" outlineLevel="1" x14ac:dyDescent="0.35">
      <c r="A77" s="96" t="s">
        <v>189</v>
      </c>
      <c r="B77" s="97"/>
      <c r="C77" s="97"/>
      <c r="D77" s="97"/>
      <c r="E77" s="97"/>
      <c r="F77" s="97"/>
      <c r="G77" s="97"/>
      <c r="H77" s="97"/>
      <c r="I77" s="97"/>
      <c r="J77" s="97"/>
      <c r="K77" s="97"/>
      <c r="L77" s="97"/>
      <c r="M77" s="97"/>
      <c r="N77" s="97"/>
      <c r="O77" s="97"/>
      <c r="P77" s="97"/>
      <c r="Q77" s="97"/>
      <c r="R77" s="97"/>
      <c r="S77" s="97"/>
      <c r="T77" s="98"/>
    </row>
    <row r="78" spans="1:20" s="12" customFormat="1" ht="58" hidden="1" outlineLevel="1" x14ac:dyDescent="0.35">
      <c r="A78" s="54" t="s">
        <v>213</v>
      </c>
      <c r="B78" s="54" t="s">
        <v>178</v>
      </c>
      <c r="C78" s="55" t="s">
        <v>210</v>
      </c>
      <c r="D78" s="55" t="s">
        <v>209</v>
      </c>
      <c r="E78" s="55" t="s">
        <v>179</v>
      </c>
      <c r="F78" s="57" t="s">
        <v>400</v>
      </c>
      <c r="G78" s="57" t="s">
        <v>401</v>
      </c>
      <c r="H78" s="57" t="s">
        <v>402</v>
      </c>
      <c r="I78" s="57" t="s">
        <v>403</v>
      </c>
      <c r="J78" s="57" t="s">
        <v>404</v>
      </c>
      <c r="K78" s="57" t="s">
        <v>405</v>
      </c>
      <c r="L78" s="57" t="s">
        <v>406</v>
      </c>
      <c r="M78" s="57" t="s">
        <v>407</v>
      </c>
      <c r="N78" s="55" t="s">
        <v>408</v>
      </c>
      <c r="O78" s="58" t="s">
        <v>409</v>
      </c>
      <c r="P78" s="58" t="s">
        <v>410</v>
      </c>
      <c r="Q78" s="58" t="s">
        <v>411</v>
      </c>
      <c r="R78" s="58" t="s">
        <v>412</v>
      </c>
      <c r="S78" s="55" t="s">
        <v>413</v>
      </c>
      <c r="T78" s="55" t="s">
        <v>414</v>
      </c>
    </row>
    <row r="79" spans="1:20" s="12" customFormat="1" ht="6" hidden="1" customHeight="1" outlineLevel="1" x14ac:dyDescent="0.35">
      <c r="A79" s="59"/>
      <c r="B79" s="59"/>
      <c r="C79" s="59"/>
      <c r="D79" s="59"/>
      <c r="E79" s="59"/>
      <c r="F79" s="59"/>
      <c r="G79" s="59"/>
      <c r="H79" s="59"/>
      <c r="I79" s="59"/>
      <c r="J79" s="59"/>
      <c r="K79" s="59"/>
      <c r="L79" s="59"/>
      <c r="M79" s="59"/>
      <c r="N79" s="81"/>
      <c r="O79" s="59"/>
      <c r="P79" s="59"/>
      <c r="Q79" s="59"/>
      <c r="R79" s="59"/>
      <c r="S79" s="59"/>
      <c r="T79" s="59"/>
    </row>
    <row r="80" spans="1:20" s="12" customFormat="1" hidden="1" outlineLevel="1" x14ac:dyDescent="0.35">
      <c r="A80" s="89" t="e">
        <f t="shared" ref="A80:A91" si="12">+IF(A63="","",A63)</f>
        <v>#REF!</v>
      </c>
      <c r="B80" s="79" t="str">
        <f>IF(ISERROR(VLOOKUP(A80,Legend!$A$6:$B$8,2,FALSE)),"",(VLOOKUP(A80,Legend!$A$6:$B$8,2,FALSE)))</f>
        <v/>
      </c>
      <c r="C80" s="89" t="e">
        <f t="shared" ref="C80:E91" si="13">+IF(C63="","",C63)</f>
        <v>#REF!</v>
      </c>
      <c r="D80" s="89" t="e">
        <f t="shared" si="13"/>
        <v>#REF!</v>
      </c>
      <c r="E80" s="89" t="e">
        <f t="shared" si="13"/>
        <v>#REF!</v>
      </c>
      <c r="F80" s="90" t="str">
        <f>IF(ISERROR(+F63*'A) # of Enrolments'!I36*'A) # of Enrolments'!$H36/'A) # of Enrolments'!$F36),"",+F63*'A) # of Enrolments'!I36*'A) # of Enrolments'!$H36/'A) # of Enrolments'!$F36)</f>
        <v/>
      </c>
      <c r="G80" s="90" t="str">
        <f>IF(ISERROR(+G63*'A) # of Enrolments'!J36*'A) # of Enrolments'!$H36/'A) # of Enrolments'!$F36),"",+G63*'A) # of Enrolments'!J36*'A) # of Enrolments'!$H36/'A) # of Enrolments'!$F36)</f>
        <v/>
      </c>
      <c r="H80" s="90" t="str">
        <f>IF(ISERROR(+H63*'A) # of Enrolments'!K36*'A) # of Enrolments'!$H36/'A) # of Enrolments'!$F36),"",+H63*'A) # of Enrolments'!K36*'A) # of Enrolments'!$H36/'A) # of Enrolments'!$F36)</f>
        <v/>
      </c>
      <c r="I80" s="90" t="str">
        <f>IF(ISERROR(+I63*'A) # of Enrolments'!L36*'A) # of Enrolments'!$H36/'A) # of Enrolments'!$F36),"",+I63*'A) # of Enrolments'!L36*'A) # of Enrolments'!$H36/'A) # of Enrolments'!$F36)</f>
        <v/>
      </c>
      <c r="J80" s="90" t="str">
        <f>IF(ISERROR(+J63*'A) # of Enrolments'!M36*'A) # of Enrolments'!$H36/'A) # of Enrolments'!$F36),"",+J63*'A) # of Enrolments'!M36*'A) # of Enrolments'!$H36/'A) # of Enrolments'!$F36)</f>
        <v/>
      </c>
      <c r="K80" s="90" t="str">
        <f>IF(ISERROR(+K63*'A) # of Enrolments'!N36*'A) # of Enrolments'!$H36/'A) # of Enrolments'!$F36),"",+K63*'A) # of Enrolments'!N36*'A) # of Enrolments'!$H36/'A) # of Enrolments'!$F36)</f>
        <v/>
      </c>
      <c r="L80" s="90" t="str">
        <f>IF(ISERROR(+L63*'A) # of Enrolments'!O36*'A) # of Enrolments'!$H36/'A) # of Enrolments'!$F36),"",+L63*'A) # of Enrolments'!O36*'A) # of Enrolments'!$H36/'A) # of Enrolments'!$F36)</f>
        <v/>
      </c>
      <c r="M80" s="90" t="str">
        <f>IF(ISERROR(+M63*'A) # of Enrolments'!P36*'A) # of Enrolments'!$H36/'A) # of Enrolments'!$F36),"",+M63*'A) # of Enrolments'!P36*'A) # of Enrolments'!$H36/'A) # of Enrolments'!$F36)</f>
        <v/>
      </c>
      <c r="N80" s="91">
        <f t="shared" ref="N80:N92" si="14">SUM(F80:M80)</f>
        <v>0</v>
      </c>
      <c r="O80" s="90" t="str">
        <f>IF(ISERROR(+O63*'A) # of Enrolments'!R36*'A) # of Enrolments'!$H36/'A) # of Enrolments'!$F36),"",+O63*'A) # of Enrolments'!R36*'A) # of Enrolments'!$H36/'A) # of Enrolments'!$F36)</f>
        <v/>
      </c>
      <c r="P80" s="90" t="str">
        <f>IF(ISERROR(+P63*'A) # of Enrolments'!S36*'A) # of Enrolments'!$H36/'A) # of Enrolments'!$F36),"",+P63*'A) # of Enrolments'!S36*'A) # of Enrolments'!$H36/'A) # of Enrolments'!$F36)</f>
        <v/>
      </c>
      <c r="Q80" s="90" t="str">
        <f>IF(ISERROR(+Q63*'A) # of Enrolments'!T36*'A) # of Enrolments'!$H36/'A) # of Enrolments'!$F36),"",+Q63*'A) # of Enrolments'!T36*'A) # of Enrolments'!$H36/'A) # of Enrolments'!$F36)</f>
        <v/>
      </c>
      <c r="R80" s="90" t="str">
        <f>IF(ISERROR(+R63*'A) # of Enrolments'!U36*'A) # of Enrolments'!$H36/'A) # of Enrolments'!$F36),"",+R63*'A) # of Enrolments'!U36*'A) # of Enrolments'!$H36/'A) # of Enrolments'!$F36)</f>
        <v/>
      </c>
      <c r="S80" s="91">
        <f t="shared" ref="S80:S92" si="15">IF(ISERROR(SUM(O80:R80)),"",(SUM(O80:R80)))</f>
        <v>0</v>
      </c>
      <c r="T80" s="91">
        <f>+S80+N80</f>
        <v>0</v>
      </c>
    </row>
    <row r="81" spans="1:20" s="12" customFormat="1" hidden="1" outlineLevel="1" x14ac:dyDescent="0.35">
      <c r="A81" s="89" t="e">
        <f t="shared" si="12"/>
        <v>#REF!</v>
      </c>
      <c r="B81" s="79" t="str">
        <f>IF(ISERROR(VLOOKUP(A81,Legend!$A$6:$B$8,2,FALSE)),"",(VLOOKUP(A81,Legend!$A$6:$B$8,2,FALSE)))</f>
        <v/>
      </c>
      <c r="C81" s="89" t="e">
        <f t="shared" si="13"/>
        <v>#REF!</v>
      </c>
      <c r="D81" s="89" t="e">
        <f t="shared" si="13"/>
        <v>#REF!</v>
      </c>
      <c r="E81" s="89" t="e">
        <f t="shared" si="13"/>
        <v>#REF!</v>
      </c>
      <c r="F81" s="90" t="str">
        <f>IF(ISERROR(+F64*'A) # of Enrolments'!I37*'A) # of Enrolments'!$H37/'A) # of Enrolments'!$F37),"",+F64*'A) # of Enrolments'!I37*'A) # of Enrolments'!$H37/'A) # of Enrolments'!$F37)</f>
        <v/>
      </c>
      <c r="G81" s="90" t="str">
        <f>IF(ISERROR(+G64*'A) # of Enrolments'!J37*'A) # of Enrolments'!$H37/'A) # of Enrolments'!$F37),"",+G64*'A) # of Enrolments'!J37*'A) # of Enrolments'!$H37/'A) # of Enrolments'!$F37)</f>
        <v/>
      </c>
      <c r="H81" s="90" t="str">
        <f>IF(ISERROR(+H64*'A) # of Enrolments'!K37*'A) # of Enrolments'!$H37/'A) # of Enrolments'!$F37),"",+H64*'A) # of Enrolments'!K37*'A) # of Enrolments'!$H37/'A) # of Enrolments'!$F37)</f>
        <v/>
      </c>
      <c r="I81" s="90" t="str">
        <f>IF(ISERROR(+I64*'A) # of Enrolments'!L37*'A) # of Enrolments'!$H37/'A) # of Enrolments'!$F37),"",+I64*'A) # of Enrolments'!L37*'A) # of Enrolments'!$H37/'A) # of Enrolments'!$F37)</f>
        <v/>
      </c>
      <c r="J81" s="90" t="str">
        <f>IF(ISERROR(+J64*'A) # of Enrolments'!M37*'A) # of Enrolments'!$H37/'A) # of Enrolments'!$F37),"",+J64*'A) # of Enrolments'!M37*'A) # of Enrolments'!$H37/'A) # of Enrolments'!$F37)</f>
        <v/>
      </c>
      <c r="K81" s="90" t="str">
        <f>IF(ISERROR(+K64*'A) # of Enrolments'!N37*'A) # of Enrolments'!$H37/'A) # of Enrolments'!$F37),"",+K64*'A) # of Enrolments'!N37*'A) # of Enrolments'!$H37/'A) # of Enrolments'!$F37)</f>
        <v/>
      </c>
      <c r="L81" s="90" t="str">
        <f>IF(ISERROR(+L64*'A) # of Enrolments'!O37*'A) # of Enrolments'!$H37/'A) # of Enrolments'!$F37),"",+L64*'A) # of Enrolments'!O37*'A) # of Enrolments'!$H37/'A) # of Enrolments'!$F37)</f>
        <v/>
      </c>
      <c r="M81" s="90" t="str">
        <f>IF(ISERROR(+M64*'A) # of Enrolments'!P37*'A) # of Enrolments'!$H37/'A) # of Enrolments'!$F37),"",+M64*'A) # of Enrolments'!P37*'A) # of Enrolments'!$H37/'A) # of Enrolments'!$F37)</f>
        <v/>
      </c>
      <c r="N81" s="91">
        <f t="shared" si="14"/>
        <v>0</v>
      </c>
      <c r="O81" s="90" t="str">
        <f>IF(ISERROR(+O64*'A) # of Enrolments'!R37*'A) # of Enrolments'!$H37/'A) # of Enrolments'!$F37),"",+O64*'A) # of Enrolments'!R37*'A) # of Enrolments'!$H37/'A) # of Enrolments'!$F37)</f>
        <v/>
      </c>
      <c r="P81" s="90" t="str">
        <f>IF(ISERROR(+P64*'A) # of Enrolments'!S37*'A) # of Enrolments'!$H37/'A) # of Enrolments'!$F37),"",+P64*'A) # of Enrolments'!S37*'A) # of Enrolments'!$H37/'A) # of Enrolments'!$F37)</f>
        <v/>
      </c>
      <c r="Q81" s="90" t="str">
        <f>IF(ISERROR(+Q64*'A) # of Enrolments'!T37*'A) # of Enrolments'!$H37/'A) # of Enrolments'!$F37),"",+Q64*'A) # of Enrolments'!T37*'A) # of Enrolments'!$H37/'A) # of Enrolments'!$F37)</f>
        <v/>
      </c>
      <c r="R81" s="90" t="str">
        <f>IF(ISERROR(+R64*'A) # of Enrolments'!U37*'A) # of Enrolments'!$H37/'A) # of Enrolments'!$F37),"",+R64*'A) # of Enrolments'!U37*'A) # of Enrolments'!$H37/'A) # of Enrolments'!$F37)</f>
        <v/>
      </c>
      <c r="S81" s="91">
        <f t="shared" si="15"/>
        <v>0</v>
      </c>
      <c r="T81" s="91">
        <f t="shared" ref="T81:T92" si="16">IF(ISERROR(SUM(R81,Q81,P81,O81,M81,L81,K81,J81,I81,H81,G81,F81)),"",(SUM(R81,Q81,P81,O81,M81,L81,K81,J81,I81,H81,G81,F81)))</f>
        <v>0</v>
      </c>
    </row>
    <row r="82" spans="1:20" s="12" customFormat="1" hidden="1" outlineLevel="1" x14ac:dyDescent="0.35">
      <c r="A82" s="89" t="e">
        <f t="shared" si="12"/>
        <v>#REF!</v>
      </c>
      <c r="B82" s="79" t="str">
        <f>IF(ISERROR(VLOOKUP(A82,Legend!$A$6:$B$8,2,FALSE)),"",(VLOOKUP(A82,Legend!$A$6:$B$8,2,FALSE)))</f>
        <v/>
      </c>
      <c r="C82" s="89" t="e">
        <f t="shared" si="13"/>
        <v>#REF!</v>
      </c>
      <c r="D82" s="89" t="e">
        <f t="shared" si="13"/>
        <v>#REF!</v>
      </c>
      <c r="E82" s="89" t="e">
        <f t="shared" si="13"/>
        <v>#REF!</v>
      </c>
      <c r="F82" s="90" t="str">
        <f>IF(ISERROR(+F65*'A) # of Enrolments'!I38*'A) # of Enrolments'!$H38/'A) # of Enrolments'!$F38),"",+F65*'A) # of Enrolments'!I38*'A) # of Enrolments'!$H38/'A) # of Enrolments'!$F38)</f>
        <v/>
      </c>
      <c r="G82" s="90" t="str">
        <f>IF(ISERROR(+G65*'A) # of Enrolments'!J38*'A) # of Enrolments'!$H38/'A) # of Enrolments'!$F38),"",+G65*'A) # of Enrolments'!J38*'A) # of Enrolments'!$H38/'A) # of Enrolments'!$F38)</f>
        <v/>
      </c>
      <c r="H82" s="90" t="str">
        <f>IF(ISERROR(+H65*'A) # of Enrolments'!K38*'A) # of Enrolments'!$H38/'A) # of Enrolments'!$F38),"",+H65*'A) # of Enrolments'!K38*'A) # of Enrolments'!$H38/'A) # of Enrolments'!$F38)</f>
        <v/>
      </c>
      <c r="I82" s="90" t="str">
        <f>IF(ISERROR(+I65*'A) # of Enrolments'!L38*'A) # of Enrolments'!$H38/'A) # of Enrolments'!$F38),"",+I65*'A) # of Enrolments'!L38*'A) # of Enrolments'!$H38/'A) # of Enrolments'!$F38)</f>
        <v/>
      </c>
      <c r="J82" s="90" t="str">
        <f>IF(ISERROR(+J65*'A) # of Enrolments'!M38*'A) # of Enrolments'!$H38/'A) # of Enrolments'!$F38),"",+J65*'A) # of Enrolments'!M38*'A) # of Enrolments'!$H38/'A) # of Enrolments'!$F38)</f>
        <v/>
      </c>
      <c r="K82" s="90" t="str">
        <f>IF(ISERROR(+K65*'A) # of Enrolments'!N38*'A) # of Enrolments'!$H38/'A) # of Enrolments'!$F38),"",+K65*'A) # of Enrolments'!N38*'A) # of Enrolments'!$H38/'A) # of Enrolments'!$F38)</f>
        <v/>
      </c>
      <c r="L82" s="90" t="str">
        <f>IF(ISERROR(+L65*'A) # of Enrolments'!O38*'A) # of Enrolments'!$H38/'A) # of Enrolments'!$F38),"",+L65*'A) # of Enrolments'!O38*'A) # of Enrolments'!$H38/'A) # of Enrolments'!$F38)</f>
        <v/>
      </c>
      <c r="M82" s="90" t="str">
        <f>IF(ISERROR(+M65*'A) # of Enrolments'!P38*'A) # of Enrolments'!$H38/'A) # of Enrolments'!$F38),"",+M65*'A) # of Enrolments'!P38*'A) # of Enrolments'!$H38/'A) # of Enrolments'!$F38)</f>
        <v/>
      </c>
      <c r="N82" s="91">
        <f t="shared" si="14"/>
        <v>0</v>
      </c>
      <c r="O82" s="90" t="str">
        <f>IF(ISERROR(+O65*'A) # of Enrolments'!R38*'A) # of Enrolments'!$H38/'A) # of Enrolments'!$F38),"",+O65*'A) # of Enrolments'!R38*'A) # of Enrolments'!$H38/'A) # of Enrolments'!$F38)</f>
        <v/>
      </c>
      <c r="P82" s="90" t="str">
        <f>IF(ISERROR(+P65*'A) # of Enrolments'!S38*'A) # of Enrolments'!$H38/'A) # of Enrolments'!$F38),"",+P65*'A) # of Enrolments'!S38*'A) # of Enrolments'!$H38/'A) # of Enrolments'!$F38)</f>
        <v/>
      </c>
      <c r="Q82" s="90" t="str">
        <f>IF(ISERROR(+Q65*'A) # of Enrolments'!T38*'A) # of Enrolments'!$H38/'A) # of Enrolments'!$F38),"",+Q65*'A) # of Enrolments'!T38*'A) # of Enrolments'!$H38/'A) # of Enrolments'!$F38)</f>
        <v/>
      </c>
      <c r="R82" s="90" t="str">
        <f>IF(ISERROR(+R65*'A) # of Enrolments'!U38*'A) # of Enrolments'!$H38/'A) # of Enrolments'!$F38),"",+R65*'A) # of Enrolments'!U38*'A) # of Enrolments'!$H38/'A) # of Enrolments'!$F38)</f>
        <v/>
      </c>
      <c r="S82" s="91">
        <f t="shared" si="15"/>
        <v>0</v>
      </c>
      <c r="T82" s="91">
        <f t="shared" si="16"/>
        <v>0</v>
      </c>
    </row>
    <row r="83" spans="1:20" s="12" customFormat="1" hidden="1" outlineLevel="1" x14ac:dyDescent="0.35">
      <c r="A83" s="89" t="e">
        <f t="shared" si="12"/>
        <v>#REF!</v>
      </c>
      <c r="B83" s="79" t="str">
        <f>IF(ISERROR(VLOOKUP(A83,Legend!$A$6:$B$8,2,FALSE)),"",(VLOOKUP(A83,Legend!$A$6:$B$8,2,FALSE)))</f>
        <v/>
      </c>
      <c r="C83" s="89" t="e">
        <f t="shared" si="13"/>
        <v>#REF!</v>
      </c>
      <c r="D83" s="89" t="e">
        <f t="shared" si="13"/>
        <v>#REF!</v>
      </c>
      <c r="E83" s="89" t="e">
        <f t="shared" si="13"/>
        <v>#REF!</v>
      </c>
      <c r="F83" s="90" t="str">
        <f>IF(ISERROR(+F66*'A) # of Enrolments'!I39*'A) # of Enrolments'!$H39/'A) # of Enrolments'!$F39),"",+F66*'A) # of Enrolments'!I39*'A) # of Enrolments'!$H39/'A) # of Enrolments'!$F39)</f>
        <v/>
      </c>
      <c r="G83" s="90" t="str">
        <f>IF(ISERROR(+G66*'A) # of Enrolments'!J39*'A) # of Enrolments'!$H39/'A) # of Enrolments'!$F39),"",+G66*'A) # of Enrolments'!J39*'A) # of Enrolments'!$H39/'A) # of Enrolments'!$F39)</f>
        <v/>
      </c>
      <c r="H83" s="90" t="str">
        <f>IF(ISERROR(+H66*'A) # of Enrolments'!K39*'A) # of Enrolments'!$H39/'A) # of Enrolments'!$F39),"",+H66*'A) # of Enrolments'!K39*'A) # of Enrolments'!$H39/'A) # of Enrolments'!$F39)</f>
        <v/>
      </c>
      <c r="I83" s="90" t="str">
        <f>IF(ISERROR(+I66*'A) # of Enrolments'!L39*'A) # of Enrolments'!$H39/'A) # of Enrolments'!$F39),"",+I66*'A) # of Enrolments'!L39*'A) # of Enrolments'!$H39/'A) # of Enrolments'!$F39)</f>
        <v/>
      </c>
      <c r="J83" s="90" t="str">
        <f>IF(ISERROR(+J66*'A) # of Enrolments'!M39*'A) # of Enrolments'!$H39/'A) # of Enrolments'!$F39),"",+J66*'A) # of Enrolments'!M39*'A) # of Enrolments'!$H39/'A) # of Enrolments'!$F39)</f>
        <v/>
      </c>
      <c r="K83" s="90" t="str">
        <f>IF(ISERROR(+K66*'A) # of Enrolments'!N39*'A) # of Enrolments'!$H39/'A) # of Enrolments'!$F39),"",+K66*'A) # of Enrolments'!N39*'A) # of Enrolments'!$H39/'A) # of Enrolments'!$F39)</f>
        <v/>
      </c>
      <c r="L83" s="90" t="str">
        <f>IF(ISERROR(+L66*'A) # of Enrolments'!O39*'A) # of Enrolments'!$H39/'A) # of Enrolments'!$F39),"",+L66*'A) # of Enrolments'!O39*'A) # of Enrolments'!$H39/'A) # of Enrolments'!$F39)</f>
        <v/>
      </c>
      <c r="M83" s="90" t="str">
        <f>IF(ISERROR(+M66*'A) # of Enrolments'!P39*'A) # of Enrolments'!$H39/'A) # of Enrolments'!$F39),"",+M66*'A) # of Enrolments'!P39*'A) # of Enrolments'!$H39/'A) # of Enrolments'!$F39)</f>
        <v/>
      </c>
      <c r="N83" s="91">
        <f t="shared" si="14"/>
        <v>0</v>
      </c>
      <c r="O83" s="90" t="str">
        <f>IF(ISERROR(+O66*'A) # of Enrolments'!R39*'A) # of Enrolments'!$H39/'A) # of Enrolments'!$F39),"",+O66*'A) # of Enrolments'!R39*'A) # of Enrolments'!$H39/'A) # of Enrolments'!$F39)</f>
        <v/>
      </c>
      <c r="P83" s="90" t="str">
        <f>IF(ISERROR(+P66*'A) # of Enrolments'!S39*'A) # of Enrolments'!$H39/'A) # of Enrolments'!$F39),"",+P66*'A) # of Enrolments'!S39*'A) # of Enrolments'!$H39/'A) # of Enrolments'!$F39)</f>
        <v/>
      </c>
      <c r="Q83" s="90" t="str">
        <f>IF(ISERROR(+Q66*'A) # of Enrolments'!T39*'A) # of Enrolments'!$H39/'A) # of Enrolments'!$F39),"",+Q66*'A) # of Enrolments'!T39*'A) # of Enrolments'!$H39/'A) # of Enrolments'!$F39)</f>
        <v/>
      </c>
      <c r="R83" s="90" t="str">
        <f>IF(ISERROR(+R66*'A) # of Enrolments'!U39*'A) # of Enrolments'!$H39/'A) # of Enrolments'!$F39),"",+R66*'A) # of Enrolments'!U39*'A) # of Enrolments'!$H39/'A) # of Enrolments'!$F39)</f>
        <v/>
      </c>
      <c r="S83" s="91">
        <f t="shared" si="15"/>
        <v>0</v>
      </c>
      <c r="T83" s="91">
        <f t="shared" si="16"/>
        <v>0</v>
      </c>
    </row>
    <row r="84" spans="1:20" s="12" customFormat="1" hidden="1" outlineLevel="1" x14ac:dyDescent="0.35">
      <c r="A84" s="89" t="e">
        <f t="shared" si="12"/>
        <v>#REF!</v>
      </c>
      <c r="B84" s="79" t="str">
        <f>IF(ISERROR(VLOOKUP(A84,Legend!$A$6:$B$8,2,FALSE)),"",(VLOOKUP(A84,Legend!$A$6:$B$8,2,FALSE)))</f>
        <v/>
      </c>
      <c r="C84" s="89" t="e">
        <f t="shared" si="13"/>
        <v>#REF!</v>
      </c>
      <c r="D84" s="89" t="e">
        <f t="shared" si="13"/>
        <v>#REF!</v>
      </c>
      <c r="E84" s="89" t="e">
        <f t="shared" si="13"/>
        <v>#REF!</v>
      </c>
      <c r="F84" s="90" t="str">
        <f>IF(ISERROR(+F67*'A) # of Enrolments'!I40*'A) # of Enrolments'!$H40/'A) # of Enrolments'!$F40),"",+F67*'A) # of Enrolments'!I40*'A) # of Enrolments'!$H40/'A) # of Enrolments'!$F40)</f>
        <v/>
      </c>
      <c r="G84" s="90" t="str">
        <f>IF(ISERROR(+G67*'A) # of Enrolments'!J40*'A) # of Enrolments'!$H40/'A) # of Enrolments'!$F40),"",+G67*'A) # of Enrolments'!J40*'A) # of Enrolments'!$H40/'A) # of Enrolments'!$F40)</f>
        <v/>
      </c>
      <c r="H84" s="90" t="str">
        <f>IF(ISERROR(+H67*'A) # of Enrolments'!K40*'A) # of Enrolments'!$H40/'A) # of Enrolments'!$F40),"",+H67*'A) # of Enrolments'!K40*'A) # of Enrolments'!$H40/'A) # of Enrolments'!$F40)</f>
        <v/>
      </c>
      <c r="I84" s="90" t="str">
        <f>IF(ISERROR(+I67*'A) # of Enrolments'!L40*'A) # of Enrolments'!$H40/'A) # of Enrolments'!$F40),"",+I67*'A) # of Enrolments'!L40*'A) # of Enrolments'!$H40/'A) # of Enrolments'!$F40)</f>
        <v/>
      </c>
      <c r="J84" s="90" t="str">
        <f>IF(ISERROR(+J67*'A) # of Enrolments'!M40*'A) # of Enrolments'!$H40/'A) # of Enrolments'!$F40),"",+J67*'A) # of Enrolments'!M40*'A) # of Enrolments'!$H40/'A) # of Enrolments'!$F40)</f>
        <v/>
      </c>
      <c r="K84" s="90" t="str">
        <f>IF(ISERROR(+K67*'A) # of Enrolments'!N40*'A) # of Enrolments'!$H40/'A) # of Enrolments'!$F40),"",+K67*'A) # of Enrolments'!N40*'A) # of Enrolments'!$H40/'A) # of Enrolments'!$F40)</f>
        <v/>
      </c>
      <c r="L84" s="90" t="str">
        <f>IF(ISERROR(+L67*'A) # of Enrolments'!O40*'A) # of Enrolments'!$H40/'A) # of Enrolments'!$F40),"",+L67*'A) # of Enrolments'!O40*'A) # of Enrolments'!$H40/'A) # of Enrolments'!$F40)</f>
        <v/>
      </c>
      <c r="M84" s="90" t="str">
        <f>IF(ISERROR(+M67*'A) # of Enrolments'!P40*'A) # of Enrolments'!$H40/'A) # of Enrolments'!$F40),"",+M67*'A) # of Enrolments'!P40*'A) # of Enrolments'!$H40/'A) # of Enrolments'!$F40)</f>
        <v/>
      </c>
      <c r="N84" s="91">
        <f t="shared" si="14"/>
        <v>0</v>
      </c>
      <c r="O84" s="90" t="str">
        <f>IF(ISERROR(+O67*'A) # of Enrolments'!R40*'A) # of Enrolments'!$H40/'A) # of Enrolments'!$F40),"",+O67*'A) # of Enrolments'!R40*'A) # of Enrolments'!$H40/'A) # of Enrolments'!$F40)</f>
        <v/>
      </c>
      <c r="P84" s="90" t="str">
        <f>IF(ISERROR(+P67*'A) # of Enrolments'!S40*'A) # of Enrolments'!$H40/'A) # of Enrolments'!$F40),"",+P67*'A) # of Enrolments'!S40*'A) # of Enrolments'!$H40/'A) # of Enrolments'!$F40)</f>
        <v/>
      </c>
      <c r="Q84" s="90" t="str">
        <f>IF(ISERROR(+Q67*'A) # of Enrolments'!T40*'A) # of Enrolments'!$H40/'A) # of Enrolments'!$F40),"",+Q67*'A) # of Enrolments'!T40*'A) # of Enrolments'!$H40/'A) # of Enrolments'!$F40)</f>
        <v/>
      </c>
      <c r="R84" s="90" t="str">
        <f>IF(ISERROR(+R67*'A) # of Enrolments'!U40*'A) # of Enrolments'!$H40/'A) # of Enrolments'!$F40),"",+R67*'A) # of Enrolments'!U40*'A) # of Enrolments'!$H40/'A) # of Enrolments'!$F40)</f>
        <v/>
      </c>
      <c r="S84" s="91">
        <f t="shared" si="15"/>
        <v>0</v>
      </c>
      <c r="T84" s="91">
        <f t="shared" si="16"/>
        <v>0</v>
      </c>
    </row>
    <row r="85" spans="1:20" s="12" customFormat="1" hidden="1" outlineLevel="1" x14ac:dyDescent="0.35">
      <c r="A85" s="89" t="e">
        <f t="shared" si="12"/>
        <v>#REF!</v>
      </c>
      <c r="B85" s="79" t="str">
        <f>IF(ISERROR(VLOOKUP(A85,Legend!$A$6:$B$8,2,FALSE)),"",(VLOOKUP(A85,Legend!$A$6:$B$8,2,FALSE)))</f>
        <v/>
      </c>
      <c r="C85" s="89" t="e">
        <f t="shared" si="13"/>
        <v>#REF!</v>
      </c>
      <c r="D85" s="89" t="e">
        <f t="shared" si="13"/>
        <v>#REF!</v>
      </c>
      <c r="E85" s="89" t="e">
        <f t="shared" si="13"/>
        <v>#REF!</v>
      </c>
      <c r="F85" s="90" t="str">
        <f>IF(ISERROR(+F68*'A) # of Enrolments'!I41*'A) # of Enrolments'!$H41/'A) # of Enrolments'!$F41),"",+F68*'A) # of Enrolments'!I41*'A) # of Enrolments'!$H41/'A) # of Enrolments'!$F41)</f>
        <v/>
      </c>
      <c r="G85" s="90" t="str">
        <f>IF(ISERROR(+G68*'A) # of Enrolments'!J41*'A) # of Enrolments'!$H41/'A) # of Enrolments'!$F41),"",+G68*'A) # of Enrolments'!J41*'A) # of Enrolments'!$H41/'A) # of Enrolments'!$F41)</f>
        <v/>
      </c>
      <c r="H85" s="90" t="str">
        <f>IF(ISERROR(+H68*'A) # of Enrolments'!K41*'A) # of Enrolments'!$H41/'A) # of Enrolments'!$F41),"",+H68*'A) # of Enrolments'!K41*'A) # of Enrolments'!$H41/'A) # of Enrolments'!$F41)</f>
        <v/>
      </c>
      <c r="I85" s="90" t="str">
        <f>IF(ISERROR(+I68*'A) # of Enrolments'!L41*'A) # of Enrolments'!$H41/'A) # of Enrolments'!$F41),"",+I68*'A) # of Enrolments'!L41*'A) # of Enrolments'!$H41/'A) # of Enrolments'!$F41)</f>
        <v/>
      </c>
      <c r="J85" s="90" t="str">
        <f>IF(ISERROR(+J68*'A) # of Enrolments'!M41*'A) # of Enrolments'!$H41/'A) # of Enrolments'!$F41),"",+J68*'A) # of Enrolments'!M41*'A) # of Enrolments'!$H41/'A) # of Enrolments'!$F41)</f>
        <v/>
      </c>
      <c r="K85" s="90" t="str">
        <f>IF(ISERROR(+K68*'A) # of Enrolments'!N41*'A) # of Enrolments'!$H41/'A) # of Enrolments'!$F41),"",+K68*'A) # of Enrolments'!N41*'A) # of Enrolments'!$H41/'A) # of Enrolments'!$F41)</f>
        <v/>
      </c>
      <c r="L85" s="90" t="str">
        <f>IF(ISERROR(+L68*'A) # of Enrolments'!O41*'A) # of Enrolments'!$H41/'A) # of Enrolments'!$F41),"",+L68*'A) # of Enrolments'!O41*'A) # of Enrolments'!$H41/'A) # of Enrolments'!$F41)</f>
        <v/>
      </c>
      <c r="M85" s="90" t="str">
        <f>IF(ISERROR(+M68*'A) # of Enrolments'!P41*'A) # of Enrolments'!$H41/'A) # of Enrolments'!$F41),"",+M68*'A) # of Enrolments'!P41*'A) # of Enrolments'!$H41/'A) # of Enrolments'!$F41)</f>
        <v/>
      </c>
      <c r="N85" s="91">
        <f t="shared" si="14"/>
        <v>0</v>
      </c>
      <c r="O85" s="90" t="str">
        <f>IF(ISERROR(+O68*'A) # of Enrolments'!R41*'A) # of Enrolments'!$H41/'A) # of Enrolments'!$F41),"",+O68*'A) # of Enrolments'!R41*'A) # of Enrolments'!$H41/'A) # of Enrolments'!$F41)</f>
        <v/>
      </c>
      <c r="P85" s="90" t="str">
        <f>IF(ISERROR(+P68*'A) # of Enrolments'!S41*'A) # of Enrolments'!$H41/'A) # of Enrolments'!$F41),"",+P68*'A) # of Enrolments'!S41*'A) # of Enrolments'!$H41/'A) # of Enrolments'!$F41)</f>
        <v/>
      </c>
      <c r="Q85" s="90" t="str">
        <f>IF(ISERROR(+Q68*'A) # of Enrolments'!T41*'A) # of Enrolments'!$H41/'A) # of Enrolments'!$F41),"",+Q68*'A) # of Enrolments'!T41*'A) # of Enrolments'!$H41/'A) # of Enrolments'!$F41)</f>
        <v/>
      </c>
      <c r="R85" s="90" t="str">
        <f>IF(ISERROR(+R68*'A) # of Enrolments'!U41*'A) # of Enrolments'!$H41/'A) # of Enrolments'!$F41),"",+R68*'A) # of Enrolments'!U41*'A) # of Enrolments'!$H41/'A) # of Enrolments'!$F41)</f>
        <v/>
      </c>
      <c r="S85" s="91">
        <f t="shared" si="15"/>
        <v>0</v>
      </c>
      <c r="T85" s="91">
        <f t="shared" si="16"/>
        <v>0</v>
      </c>
    </row>
    <row r="86" spans="1:20" s="12" customFormat="1" hidden="1" outlineLevel="1" x14ac:dyDescent="0.35">
      <c r="A86" s="89" t="e">
        <f t="shared" si="12"/>
        <v>#REF!</v>
      </c>
      <c r="B86" s="79" t="str">
        <f>IF(ISERROR(VLOOKUP(A86,Legend!$A$6:$B$8,2,FALSE)),"",(VLOOKUP(A86,Legend!$A$6:$B$8,2,FALSE)))</f>
        <v/>
      </c>
      <c r="C86" s="89" t="e">
        <f t="shared" si="13"/>
        <v>#REF!</v>
      </c>
      <c r="D86" s="89" t="e">
        <f t="shared" si="13"/>
        <v>#REF!</v>
      </c>
      <c r="E86" s="89" t="e">
        <f t="shared" si="13"/>
        <v>#REF!</v>
      </c>
      <c r="F86" s="90" t="str">
        <f>IF(ISERROR(+F69*'A) # of Enrolments'!I42*'A) # of Enrolments'!$H42/'A) # of Enrolments'!$F42),"",+F69*'A) # of Enrolments'!I42*'A) # of Enrolments'!$H42/'A) # of Enrolments'!$F42)</f>
        <v/>
      </c>
      <c r="G86" s="90" t="str">
        <f>IF(ISERROR(+G69*'A) # of Enrolments'!J42*'A) # of Enrolments'!$H42/'A) # of Enrolments'!$F42),"",+G69*'A) # of Enrolments'!J42*'A) # of Enrolments'!$H42/'A) # of Enrolments'!$F42)</f>
        <v/>
      </c>
      <c r="H86" s="90" t="str">
        <f>IF(ISERROR(+H69*'A) # of Enrolments'!K42*'A) # of Enrolments'!$H42/'A) # of Enrolments'!$F42),"",+H69*'A) # of Enrolments'!K42*'A) # of Enrolments'!$H42/'A) # of Enrolments'!$F42)</f>
        <v/>
      </c>
      <c r="I86" s="90" t="str">
        <f>IF(ISERROR(+I69*'A) # of Enrolments'!L42*'A) # of Enrolments'!$H42/'A) # of Enrolments'!$F42),"",+I69*'A) # of Enrolments'!L42*'A) # of Enrolments'!$H42/'A) # of Enrolments'!$F42)</f>
        <v/>
      </c>
      <c r="J86" s="90" t="str">
        <f>IF(ISERROR(+J69*'A) # of Enrolments'!M42*'A) # of Enrolments'!$H42/'A) # of Enrolments'!$F42),"",+J69*'A) # of Enrolments'!M42*'A) # of Enrolments'!$H42/'A) # of Enrolments'!$F42)</f>
        <v/>
      </c>
      <c r="K86" s="90" t="str">
        <f>IF(ISERROR(+K69*'A) # of Enrolments'!N42*'A) # of Enrolments'!$H42/'A) # of Enrolments'!$F42),"",+K69*'A) # of Enrolments'!N42*'A) # of Enrolments'!$H42/'A) # of Enrolments'!$F42)</f>
        <v/>
      </c>
      <c r="L86" s="90" t="str">
        <f>IF(ISERROR(+L69*'A) # of Enrolments'!O42*'A) # of Enrolments'!$H42/'A) # of Enrolments'!$F42),"",+L69*'A) # of Enrolments'!O42*'A) # of Enrolments'!$H42/'A) # of Enrolments'!$F42)</f>
        <v/>
      </c>
      <c r="M86" s="90" t="str">
        <f>IF(ISERROR(+M69*'A) # of Enrolments'!P42*'A) # of Enrolments'!$H42/'A) # of Enrolments'!$F42),"",+M69*'A) # of Enrolments'!P42*'A) # of Enrolments'!$H42/'A) # of Enrolments'!$F42)</f>
        <v/>
      </c>
      <c r="N86" s="91">
        <f t="shared" si="14"/>
        <v>0</v>
      </c>
      <c r="O86" s="90" t="str">
        <f>IF(ISERROR(+O69*'A) # of Enrolments'!R42*'A) # of Enrolments'!$H42/'A) # of Enrolments'!$F42),"",+O69*'A) # of Enrolments'!R42*'A) # of Enrolments'!$H42/'A) # of Enrolments'!$F42)</f>
        <v/>
      </c>
      <c r="P86" s="90" t="str">
        <f>IF(ISERROR(+P69*'A) # of Enrolments'!S42*'A) # of Enrolments'!$H42/'A) # of Enrolments'!$F42),"",+P69*'A) # of Enrolments'!S42*'A) # of Enrolments'!$H42/'A) # of Enrolments'!$F42)</f>
        <v/>
      </c>
      <c r="Q86" s="90" t="str">
        <f>IF(ISERROR(+Q69*'A) # of Enrolments'!T42*'A) # of Enrolments'!$H42/'A) # of Enrolments'!$F42),"",+Q69*'A) # of Enrolments'!T42*'A) # of Enrolments'!$H42/'A) # of Enrolments'!$F42)</f>
        <v/>
      </c>
      <c r="R86" s="90" t="str">
        <f>IF(ISERROR(+R69*'A) # of Enrolments'!U42*'A) # of Enrolments'!$H42/'A) # of Enrolments'!$F42),"",+R69*'A) # of Enrolments'!U42*'A) # of Enrolments'!$H42/'A) # of Enrolments'!$F42)</f>
        <v/>
      </c>
      <c r="S86" s="91">
        <f t="shared" si="15"/>
        <v>0</v>
      </c>
      <c r="T86" s="91">
        <f t="shared" si="16"/>
        <v>0</v>
      </c>
    </row>
    <row r="87" spans="1:20" s="12" customFormat="1" hidden="1" outlineLevel="1" x14ac:dyDescent="0.35">
      <c r="A87" s="89" t="e">
        <f t="shared" si="12"/>
        <v>#REF!</v>
      </c>
      <c r="B87" s="79" t="str">
        <f>IF(ISERROR(VLOOKUP(A87,Legend!$A$6:$B$8,2,FALSE)),"",(VLOOKUP(A87,Legend!$A$6:$B$8,2,FALSE)))</f>
        <v/>
      </c>
      <c r="C87" s="89" t="e">
        <f t="shared" si="13"/>
        <v>#REF!</v>
      </c>
      <c r="D87" s="89" t="e">
        <f t="shared" si="13"/>
        <v>#REF!</v>
      </c>
      <c r="E87" s="89" t="e">
        <f t="shared" si="13"/>
        <v>#REF!</v>
      </c>
      <c r="F87" s="90" t="str">
        <f>IF(ISERROR(+F70*'A) # of Enrolments'!I43*'A) # of Enrolments'!$H43/'A) # of Enrolments'!$F43),"",+F70*'A) # of Enrolments'!I43*'A) # of Enrolments'!$H43/'A) # of Enrolments'!$F43)</f>
        <v/>
      </c>
      <c r="G87" s="90" t="str">
        <f>IF(ISERROR(+G70*'A) # of Enrolments'!J43*'A) # of Enrolments'!$H43/'A) # of Enrolments'!$F43),"",+G70*'A) # of Enrolments'!J43*'A) # of Enrolments'!$H43/'A) # of Enrolments'!$F43)</f>
        <v/>
      </c>
      <c r="H87" s="90" t="str">
        <f>IF(ISERROR(+H70*'A) # of Enrolments'!K43*'A) # of Enrolments'!$H43/'A) # of Enrolments'!$F43),"",+H70*'A) # of Enrolments'!K43*'A) # of Enrolments'!$H43/'A) # of Enrolments'!$F43)</f>
        <v/>
      </c>
      <c r="I87" s="90" t="str">
        <f>IF(ISERROR(+I70*'A) # of Enrolments'!L43*'A) # of Enrolments'!$H43/'A) # of Enrolments'!$F43),"",+I70*'A) # of Enrolments'!L43*'A) # of Enrolments'!$H43/'A) # of Enrolments'!$F43)</f>
        <v/>
      </c>
      <c r="J87" s="90" t="str">
        <f>IF(ISERROR(+J70*'A) # of Enrolments'!M43*'A) # of Enrolments'!$H43/'A) # of Enrolments'!$F43),"",+J70*'A) # of Enrolments'!M43*'A) # of Enrolments'!$H43/'A) # of Enrolments'!$F43)</f>
        <v/>
      </c>
      <c r="K87" s="90" t="str">
        <f>IF(ISERROR(+K70*'A) # of Enrolments'!N43*'A) # of Enrolments'!$H43/'A) # of Enrolments'!$F43),"",+K70*'A) # of Enrolments'!N43*'A) # of Enrolments'!$H43/'A) # of Enrolments'!$F43)</f>
        <v/>
      </c>
      <c r="L87" s="90" t="str">
        <f>IF(ISERROR(+L70*'A) # of Enrolments'!O43*'A) # of Enrolments'!$H43/'A) # of Enrolments'!$F43),"",+L70*'A) # of Enrolments'!O43*'A) # of Enrolments'!$H43/'A) # of Enrolments'!$F43)</f>
        <v/>
      </c>
      <c r="M87" s="90" t="str">
        <f>IF(ISERROR(+M70*'A) # of Enrolments'!P43*'A) # of Enrolments'!$H43/'A) # of Enrolments'!$F43),"",+M70*'A) # of Enrolments'!P43*'A) # of Enrolments'!$H43/'A) # of Enrolments'!$F43)</f>
        <v/>
      </c>
      <c r="N87" s="91">
        <f t="shared" si="14"/>
        <v>0</v>
      </c>
      <c r="O87" s="90" t="str">
        <f>IF(ISERROR(+O70*'A) # of Enrolments'!R43*'A) # of Enrolments'!$H43/'A) # of Enrolments'!$F43),"",+O70*'A) # of Enrolments'!R43*'A) # of Enrolments'!$H43/'A) # of Enrolments'!$F43)</f>
        <v/>
      </c>
      <c r="P87" s="90" t="str">
        <f>IF(ISERROR(+P70*'A) # of Enrolments'!S43*'A) # of Enrolments'!$H43/'A) # of Enrolments'!$F43),"",+P70*'A) # of Enrolments'!S43*'A) # of Enrolments'!$H43/'A) # of Enrolments'!$F43)</f>
        <v/>
      </c>
      <c r="Q87" s="90" t="str">
        <f>IF(ISERROR(+Q70*'A) # of Enrolments'!T43*'A) # of Enrolments'!$H43/'A) # of Enrolments'!$F43),"",+Q70*'A) # of Enrolments'!T43*'A) # of Enrolments'!$H43/'A) # of Enrolments'!$F43)</f>
        <v/>
      </c>
      <c r="R87" s="90" t="str">
        <f>IF(ISERROR(+R70*'A) # of Enrolments'!U43*'A) # of Enrolments'!$H43/'A) # of Enrolments'!$F43),"",+R70*'A) # of Enrolments'!U43*'A) # of Enrolments'!$H43/'A) # of Enrolments'!$F43)</f>
        <v/>
      </c>
      <c r="S87" s="91">
        <f t="shared" si="15"/>
        <v>0</v>
      </c>
      <c r="T87" s="91">
        <f t="shared" si="16"/>
        <v>0</v>
      </c>
    </row>
    <row r="88" spans="1:20" s="12" customFormat="1" hidden="1" outlineLevel="1" x14ac:dyDescent="0.35">
      <c r="A88" s="89" t="e">
        <f t="shared" si="12"/>
        <v>#REF!</v>
      </c>
      <c r="B88" s="79" t="str">
        <f>IF(ISERROR(VLOOKUP(A88,Legend!$A$6:$B$8,2,FALSE)),"",(VLOOKUP(A88,Legend!$A$6:$B$8,2,FALSE)))</f>
        <v/>
      </c>
      <c r="C88" s="89" t="e">
        <f t="shared" si="13"/>
        <v>#REF!</v>
      </c>
      <c r="D88" s="89" t="e">
        <f t="shared" si="13"/>
        <v>#REF!</v>
      </c>
      <c r="E88" s="89" t="e">
        <f t="shared" si="13"/>
        <v>#REF!</v>
      </c>
      <c r="F88" s="90" t="str">
        <f>IF(ISERROR(+F71*'A) # of Enrolments'!I44*'A) # of Enrolments'!$H44/'A) # of Enrolments'!$F44),"",+F71*'A) # of Enrolments'!I44*'A) # of Enrolments'!$H44/'A) # of Enrolments'!$F44)</f>
        <v/>
      </c>
      <c r="G88" s="90" t="str">
        <f>IF(ISERROR(+G71*'A) # of Enrolments'!J44*'A) # of Enrolments'!$H44/'A) # of Enrolments'!$F44),"",+G71*'A) # of Enrolments'!J44*'A) # of Enrolments'!$H44/'A) # of Enrolments'!$F44)</f>
        <v/>
      </c>
      <c r="H88" s="90" t="str">
        <f>IF(ISERROR(+H71*'A) # of Enrolments'!K44*'A) # of Enrolments'!$H44/'A) # of Enrolments'!$F44),"",+H71*'A) # of Enrolments'!K44*'A) # of Enrolments'!$H44/'A) # of Enrolments'!$F44)</f>
        <v/>
      </c>
      <c r="I88" s="90" t="str">
        <f>IF(ISERROR(+I71*'A) # of Enrolments'!L44*'A) # of Enrolments'!$H44/'A) # of Enrolments'!$F44),"",+I71*'A) # of Enrolments'!L44*'A) # of Enrolments'!$H44/'A) # of Enrolments'!$F44)</f>
        <v/>
      </c>
      <c r="J88" s="90" t="str">
        <f>IF(ISERROR(+J71*'A) # of Enrolments'!M44*'A) # of Enrolments'!$H44/'A) # of Enrolments'!$F44),"",+J71*'A) # of Enrolments'!M44*'A) # of Enrolments'!$H44/'A) # of Enrolments'!$F44)</f>
        <v/>
      </c>
      <c r="K88" s="90" t="str">
        <f>IF(ISERROR(+K71*'A) # of Enrolments'!N44*'A) # of Enrolments'!$H44/'A) # of Enrolments'!$F44),"",+K71*'A) # of Enrolments'!N44*'A) # of Enrolments'!$H44/'A) # of Enrolments'!$F44)</f>
        <v/>
      </c>
      <c r="L88" s="90" t="str">
        <f>IF(ISERROR(+L71*'A) # of Enrolments'!O44*'A) # of Enrolments'!$H44/'A) # of Enrolments'!$F44),"",+L71*'A) # of Enrolments'!O44*'A) # of Enrolments'!$H44/'A) # of Enrolments'!$F44)</f>
        <v/>
      </c>
      <c r="M88" s="90" t="str">
        <f>IF(ISERROR(+M71*'A) # of Enrolments'!P44*'A) # of Enrolments'!$H44/'A) # of Enrolments'!$F44),"",+M71*'A) # of Enrolments'!P44*'A) # of Enrolments'!$H44/'A) # of Enrolments'!$F44)</f>
        <v/>
      </c>
      <c r="N88" s="91">
        <f t="shared" si="14"/>
        <v>0</v>
      </c>
      <c r="O88" s="90" t="str">
        <f>IF(ISERROR(+O71*'A) # of Enrolments'!R44*'A) # of Enrolments'!$H44/'A) # of Enrolments'!$F44),"",+O71*'A) # of Enrolments'!R44*'A) # of Enrolments'!$H44/'A) # of Enrolments'!$F44)</f>
        <v/>
      </c>
      <c r="P88" s="90" t="str">
        <f>IF(ISERROR(+P71*'A) # of Enrolments'!S44*'A) # of Enrolments'!$H44/'A) # of Enrolments'!$F44),"",+P71*'A) # of Enrolments'!S44*'A) # of Enrolments'!$H44/'A) # of Enrolments'!$F44)</f>
        <v/>
      </c>
      <c r="Q88" s="90" t="str">
        <f>IF(ISERROR(+Q71*'A) # of Enrolments'!T44*'A) # of Enrolments'!$H44/'A) # of Enrolments'!$F44),"",+Q71*'A) # of Enrolments'!T44*'A) # of Enrolments'!$H44/'A) # of Enrolments'!$F44)</f>
        <v/>
      </c>
      <c r="R88" s="90" t="str">
        <f>IF(ISERROR(+R71*'A) # of Enrolments'!U44*'A) # of Enrolments'!$H44/'A) # of Enrolments'!$F44),"",+R71*'A) # of Enrolments'!U44*'A) # of Enrolments'!$H44/'A) # of Enrolments'!$F44)</f>
        <v/>
      </c>
      <c r="S88" s="91">
        <f t="shared" si="15"/>
        <v>0</v>
      </c>
      <c r="T88" s="91">
        <f t="shared" si="16"/>
        <v>0</v>
      </c>
    </row>
    <row r="89" spans="1:20" s="12" customFormat="1" hidden="1" outlineLevel="1" x14ac:dyDescent="0.35">
      <c r="A89" s="89" t="e">
        <f t="shared" si="12"/>
        <v>#REF!</v>
      </c>
      <c r="B89" s="79" t="str">
        <f>IF(ISERROR(VLOOKUP(A89,Legend!$A$6:$B$8,2,FALSE)),"",(VLOOKUP(A89,Legend!$A$6:$B$8,2,FALSE)))</f>
        <v/>
      </c>
      <c r="C89" s="89" t="e">
        <f t="shared" si="13"/>
        <v>#REF!</v>
      </c>
      <c r="D89" s="89" t="e">
        <f t="shared" si="13"/>
        <v>#REF!</v>
      </c>
      <c r="E89" s="89" t="e">
        <f t="shared" si="13"/>
        <v>#REF!</v>
      </c>
      <c r="F89" s="90" t="str">
        <f>IF(ISERROR(+F72*'A) # of Enrolments'!I45*'A) # of Enrolments'!$H45/'A) # of Enrolments'!$F45),"",+F72*'A) # of Enrolments'!I45*'A) # of Enrolments'!$H45/'A) # of Enrolments'!$F45)</f>
        <v/>
      </c>
      <c r="G89" s="90" t="str">
        <f>IF(ISERROR(+G72*'A) # of Enrolments'!J45*'A) # of Enrolments'!$H45/'A) # of Enrolments'!$F45),"",+G72*'A) # of Enrolments'!J45*'A) # of Enrolments'!$H45/'A) # of Enrolments'!$F45)</f>
        <v/>
      </c>
      <c r="H89" s="90" t="str">
        <f>IF(ISERROR(+H72*'A) # of Enrolments'!K45*'A) # of Enrolments'!$H45/'A) # of Enrolments'!$F45),"",+H72*'A) # of Enrolments'!K45*'A) # of Enrolments'!$H45/'A) # of Enrolments'!$F45)</f>
        <v/>
      </c>
      <c r="I89" s="90" t="str">
        <f>IF(ISERROR(+I72*'A) # of Enrolments'!L45*'A) # of Enrolments'!$H45/'A) # of Enrolments'!$F45),"",+I72*'A) # of Enrolments'!L45*'A) # of Enrolments'!$H45/'A) # of Enrolments'!$F45)</f>
        <v/>
      </c>
      <c r="J89" s="90" t="str">
        <f>IF(ISERROR(+J72*'A) # of Enrolments'!M45*'A) # of Enrolments'!$H45/'A) # of Enrolments'!$F45),"",+J72*'A) # of Enrolments'!M45*'A) # of Enrolments'!$H45/'A) # of Enrolments'!$F45)</f>
        <v/>
      </c>
      <c r="K89" s="90" t="str">
        <f>IF(ISERROR(+K72*'A) # of Enrolments'!N45*'A) # of Enrolments'!$H45/'A) # of Enrolments'!$F45),"",+K72*'A) # of Enrolments'!N45*'A) # of Enrolments'!$H45/'A) # of Enrolments'!$F45)</f>
        <v/>
      </c>
      <c r="L89" s="90" t="str">
        <f>IF(ISERROR(+L72*'A) # of Enrolments'!O45*'A) # of Enrolments'!$H45/'A) # of Enrolments'!$F45),"",+L72*'A) # of Enrolments'!O45*'A) # of Enrolments'!$H45/'A) # of Enrolments'!$F45)</f>
        <v/>
      </c>
      <c r="M89" s="90" t="str">
        <f>IF(ISERROR(+M72*'A) # of Enrolments'!P45*'A) # of Enrolments'!$H45/'A) # of Enrolments'!$F45),"",+M72*'A) # of Enrolments'!P45*'A) # of Enrolments'!$H45/'A) # of Enrolments'!$F45)</f>
        <v/>
      </c>
      <c r="N89" s="91">
        <f t="shared" si="14"/>
        <v>0</v>
      </c>
      <c r="O89" s="90" t="str">
        <f>IF(ISERROR(+O72*'A) # of Enrolments'!R45*'A) # of Enrolments'!$H45/'A) # of Enrolments'!$F45),"",+O72*'A) # of Enrolments'!R45*'A) # of Enrolments'!$H45/'A) # of Enrolments'!$F45)</f>
        <v/>
      </c>
      <c r="P89" s="90" t="str">
        <f>IF(ISERROR(+P72*'A) # of Enrolments'!S45*'A) # of Enrolments'!$H45/'A) # of Enrolments'!$F45),"",+P72*'A) # of Enrolments'!S45*'A) # of Enrolments'!$H45/'A) # of Enrolments'!$F45)</f>
        <v/>
      </c>
      <c r="Q89" s="90" t="str">
        <f>IF(ISERROR(+Q72*'A) # of Enrolments'!T45*'A) # of Enrolments'!$H45/'A) # of Enrolments'!$F45),"",+Q72*'A) # of Enrolments'!T45*'A) # of Enrolments'!$H45/'A) # of Enrolments'!$F45)</f>
        <v/>
      </c>
      <c r="R89" s="90" t="str">
        <f>IF(ISERROR(+R72*'A) # of Enrolments'!U45*'A) # of Enrolments'!$H45/'A) # of Enrolments'!$F45),"",+R72*'A) # of Enrolments'!U45*'A) # of Enrolments'!$H45/'A) # of Enrolments'!$F45)</f>
        <v/>
      </c>
      <c r="S89" s="91">
        <f t="shared" si="15"/>
        <v>0</v>
      </c>
      <c r="T89" s="91">
        <f t="shared" si="16"/>
        <v>0</v>
      </c>
    </row>
    <row r="90" spans="1:20" s="12" customFormat="1" hidden="1" outlineLevel="1" x14ac:dyDescent="0.35">
      <c r="A90" s="89" t="e">
        <f t="shared" si="12"/>
        <v>#REF!</v>
      </c>
      <c r="B90" s="79" t="str">
        <f>IF(ISERROR(VLOOKUP(A90,Legend!$A$6:$B$8,2,FALSE)),"",(VLOOKUP(A90,Legend!$A$6:$B$8,2,FALSE)))</f>
        <v/>
      </c>
      <c r="C90" s="89" t="e">
        <f t="shared" si="13"/>
        <v>#REF!</v>
      </c>
      <c r="D90" s="89" t="e">
        <f t="shared" si="13"/>
        <v>#REF!</v>
      </c>
      <c r="E90" s="89" t="e">
        <f t="shared" si="13"/>
        <v>#REF!</v>
      </c>
      <c r="F90" s="90" t="str">
        <f>IF(ISERROR(+F73*'A) # of Enrolments'!I46*'A) # of Enrolments'!$H46/'A) # of Enrolments'!$F46),"",+F73*'A) # of Enrolments'!I46*'A) # of Enrolments'!$H46/'A) # of Enrolments'!$F46)</f>
        <v/>
      </c>
      <c r="G90" s="90" t="str">
        <f>IF(ISERROR(+G73*'A) # of Enrolments'!J46*'A) # of Enrolments'!$H46/'A) # of Enrolments'!$F46),"",+G73*'A) # of Enrolments'!J46*'A) # of Enrolments'!$H46/'A) # of Enrolments'!$F46)</f>
        <v/>
      </c>
      <c r="H90" s="90" t="str">
        <f>IF(ISERROR(+H73*'A) # of Enrolments'!K46*'A) # of Enrolments'!$H46/'A) # of Enrolments'!$F46),"",+H73*'A) # of Enrolments'!K46*'A) # of Enrolments'!$H46/'A) # of Enrolments'!$F46)</f>
        <v/>
      </c>
      <c r="I90" s="90" t="str">
        <f>IF(ISERROR(+I73*'A) # of Enrolments'!L46*'A) # of Enrolments'!$H46/'A) # of Enrolments'!$F46),"",+I73*'A) # of Enrolments'!L46*'A) # of Enrolments'!$H46/'A) # of Enrolments'!$F46)</f>
        <v/>
      </c>
      <c r="J90" s="90" t="str">
        <f>IF(ISERROR(+J73*'A) # of Enrolments'!M46*'A) # of Enrolments'!$H46/'A) # of Enrolments'!$F46),"",+J73*'A) # of Enrolments'!M46*'A) # of Enrolments'!$H46/'A) # of Enrolments'!$F46)</f>
        <v/>
      </c>
      <c r="K90" s="90" t="str">
        <f>IF(ISERROR(+K73*'A) # of Enrolments'!N46*'A) # of Enrolments'!$H46/'A) # of Enrolments'!$F46),"",+K73*'A) # of Enrolments'!N46*'A) # of Enrolments'!$H46/'A) # of Enrolments'!$F46)</f>
        <v/>
      </c>
      <c r="L90" s="90" t="str">
        <f>IF(ISERROR(+L73*'A) # of Enrolments'!O46*'A) # of Enrolments'!$H46/'A) # of Enrolments'!$F46),"",+L73*'A) # of Enrolments'!O46*'A) # of Enrolments'!$H46/'A) # of Enrolments'!$F46)</f>
        <v/>
      </c>
      <c r="M90" s="90" t="str">
        <f>IF(ISERROR(+M73*'A) # of Enrolments'!P46*'A) # of Enrolments'!$H46/'A) # of Enrolments'!$F46),"",+M73*'A) # of Enrolments'!P46*'A) # of Enrolments'!$H46/'A) # of Enrolments'!$F46)</f>
        <v/>
      </c>
      <c r="N90" s="91">
        <f t="shared" si="14"/>
        <v>0</v>
      </c>
      <c r="O90" s="90" t="str">
        <f>IF(ISERROR(+O73*'A) # of Enrolments'!R46*'A) # of Enrolments'!$H46/'A) # of Enrolments'!$F46),"",+O73*'A) # of Enrolments'!R46*'A) # of Enrolments'!$H46/'A) # of Enrolments'!$F46)</f>
        <v/>
      </c>
      <c r="P90" s="90" t="str">
        <f>IF(ISERROR(+P73*'A) # of Enrolments'!S46*'A) # of Enrolments'!$H46/'A) # of Enrolments'!$F46),"",+P73*'A) # of Enrolments'!S46*'A) # of Enrolments'!$H46/'A) # of Enrolments'!$F46)</f>
        <v/>
      </c>
      <c r="Q90" s="90" t="str">
        <f>IF(ISERROR(+Q73*'A) # of Enrolments'!T46*'A) # of Enrolments'!$H46/'A) # of Enrolments'!$F46),"",+Q73*'A) # of Enrolments'!T46*'A) # of Enrolments'!$H46/'A) # of Enrolments'!$F46)</f>
        <v/>
      </c>
      <c r="R90" s="90" t="str">
        <f>IF(ISERROR(+R73*'A) # of Enrolments'!U46*'A) # of Enrolments'!$H46/'A) # of Enrolments'!$F46),"",+R73*'A) # of Enrolments'!U46*'A) # of Enrolments'!$H46/'A) # of Enrolments'!$F46)</f>
        <v/>
      </c>
      <c r="S90" s="91">
        <f t="shared" si="15"/>
        <v>0</v>
      </c>
      <c r="T90" s="91">
        <f t="shared" si="16"/>
        <v>0</v>
      </c>
    </row>
    <row r="91" spans="1:20" s="12" customFormat="1" hidden="1" outlineLevel="1" x14ac:dyDescent="0.35">
      <c r="A91" s="89" t="e">
        <f t="shared" si="12"/>
        <v>#REF!</v>
      </c>
      <c r="B91" s="79" t="str">
        <f>IF(ISERROR(VLOOKUP(A91,Legend!$A$6:$B$8,2,FALSE)),"",(VLOOKUP(A91,Legend!$A$6:$B$8,2,FALSE)))</f>
        <v/>
      </c>
      <c r="C91" s="89" t="e">
        <f t="shared" si="13"/>
        <v>#REF!</v>
      </c>
      <c r="D91" s="89" t="e">
        <f t="shared" si="13"/>
        <v>#REF!</v>
      </c>
      <c r="E91" s="89" t="e">
        <f t="shared" si="13"/>
        <v>#REF!</v>
      </c>
      <c r="F91" s="90" t="str">
        <f>IF(ISERROR(+F74*'A) # of Enrolments'!I47*'A) # of Enrolments'!$H47/'A) # of Enrolments'!$F47),"",+F74*'A) # of Enrolments'!I47*'A) # of Enrolments'!$H47/'A) # of Enrolments'!$F47)</f>
        <v/>
      </c>
      <c r="G91" s="90" t="str">
        <f>IF(ISERROR(+G74*'A) # of Enrolments'!J47*'A) # of Enrolments'!$H47/'A) # of Enrolments'!$F47),"",+G74*'A) # of Enrolments'!J47*'A) # of Enrolments'!$H47/'A) # of Enrolments'!$F47)</f>
        <v/>
      </c>
      <c r="H91" s="90" t="str">
        <f>IF(ISERROR(+H74*'A) # of Enrolments'!K47*'A) # of Enrolments'!$H47/'A) # of Enrolments'!$F47),"",+H74*'A) # of Enrolments'!K47*'A) # of Enrolments'!$H47/'A) # of Enrolments'!$F47)</f>
        <v/>
      </c>
      <c r="I91" s="90" t="str">
        <f>IF(ISERROR(+I74*'A) # of Enrolments'!L47*'A) # of Enrolments'!$H47/'A) # of Enrolments'!$F47),"",+I74*'A) # of Enrolments'!L47*'A) # of Enrolments'!$H47/'A) # of Enrolments'!$F47)</f>
        <v/>
      </c>
      <c r="J91" s="90" t="str">
        <f>IF(ISERROR(+J74*'A) # of Enrolments'!M47*'A) # of Enrolments'!$H47/'A) # of Enrolments'!$F47),"",+J74*'A) # of Enrolments'!M47*'A) # of Enrolments'!$H47/'A) # of Enrolments'!$F47)</f>
        <v/>
      </c>
      <c r="K91" s="90" t="str">
        <f>IF(ISERROR(+K74*'A) # of Enrolments'!N47*'A) # of Enrolments'!$H47/'A) # of Enrolments'!$F47),"",+K74*'A) # of Enrolments'!N47*'A) # of Enrolments'!$H47/'A) # of Enrolments'!$F47)</f>
        <v/>
      </c>
      <c r="L91" s="90" t="str">
        <f>IF(ISERROR(+L74*'A) # of Enrolments'!O47*'A) # of Enrolments'!$H47/'A) # of Enrolments'!$F47),"",+L74*'A) # of Enrolments'!O47*'A) # of Enrolments'!$H47/'A) # of Enrolments'!$F47)</f>
        <v/>
      </c>
      <c r="M91" s="90" t="str">
        <f>IF(ISERROR(+M74*'A) # of Enrolments'!P47*'A) # of Enrolments'!$H47/'A) # of Enrolments'!$F47),"",+M74*'A) # of Enrolments'!P47*'A) # of Enrolments'!$H47/'A) # of Enrolments'!$F47)</f>
        <v/>
      </c>
      <c r="N91" s="91">
        <f t="shared" si="14"/>
        <v>0</v>
      </c>
      <c r="O91" s="90" t="str">
        <f>IF(ISERROR(+O74*'A) # of Enrolments'!R47*'A) # of Enrolments'!$H47/'A) # of Enrolments'!$F47),"",+O74*'A) # of Enrolments'!R47*'A) # of Enrolments'!$H47/'A) # of Enrolments'!$F47)</f>
        <v/>
      </c>
      <c r="P91" s="90" t="str">
        <f>IF(ISERROR(+P74*'A) # of Enrolments'!S47*'A) # of Enrolments'!$H47/'A) # of Enrolments'!$F47),"",+P74*'A) # of Enrolments'!S47*'A) # of Enrolments'!$H47/'A) # of Enrolments'!$F47)</f>
        <v/>
      </c>
      <c r="Q91" s="90" t="str">
        <f>IF(ISERROR(+Q74*'A) # of Enrolments'!T47*'A) # of Enrolments'!$H47/'A) # of Enrolments'!$F47),"",+Q74*'A) # of Enrolments'!T47*'A) # of Enrolments'!$H47/'A) # of Enrolments'!$F47)</f>
        <v/>
      </c>
      <c r="R91" s="90" t="str">
        <f>IF(ISERROR(+R74*'A) # of Enrolments'!U47*'A) # of Enrolments'!$H47/'A) # of Enrolments'!$F47),"",+R74*'A) # of Enrolments'!U47*'A) # of Enrolments'!$H47/'A) # of Enrolments'!$F47)</f>
        <v/>
      </c>
      <c r="S91" s="91">
        <f t="shared" si="15"/>
        <v>0</v>
      </c>
      <c r="T91" s="91">
        <f t="shared" si="16"/>
        <v>0</v>
      </c>
    </row>
    <row r="92" spans="1:20" s="12" customFormat="1" ht="15" hidden="1" outlineLevel="1" thickBot="1" x14ac:dyDescent="0.4">
      <c r="A92" s="65"/>
      <c r="B92" s="65"/>
      <c r="C92" s="65"/>
      <c r="D92" s="65"/>
      <c r="E92" s="65"/>
      <c r="F92" s="92">
        <f t="shared" ref="F92:M92" si="17">SUM(F80:F91)</f>
        <v>0</v>
      </c>
      <c r="G92" s="92">
        <f t="shared" si="17"/>
        <v>0</v>
      </c>
      <c r="H92" s="92">
        <f t="shared" si="17"/>
        <v>0</v>
      </c>
      <c r="I92" s="92">
        <f t="shared" si="17"/>
        <v>0</v>
      </c>
      <c r="J92" s="92">
        <f t="shared" si="17"/>
        <v>0</v>
      </c>
      <c r="K92" s="92">
        <f t="shared" si="17"/>
        <v>0</v>
      </c>
      <c r="L92" s="92">
        <f t="shared" si="17"/>
        <v>0</v>
      </c>
      <c r="M92" s="92">
        <f t="shared" si="17"/>
        <v>0</v>
      </c>
      <c r="N92" s="93">
        <f t="shared" si="14"/>
        <v>0</v>
      </c>
      <c r="O92" s="92">
        <f>SUM(O80:O91)</f>
        <v>0</v>
      </c>
      <c r="P92" s="92">
        <f>SUM(P80:P91)</f>
        <v>0</v>
      </c>
      <c r="Q92" s="92">
        <f>SUM(Q80:Q91)</f>
        <v>0</v>
      </c>
      <c r="R92" s="92">
        <f>SUM(R80:R91)</f>
        <v>0</v>
      </c>
      <c r="S92" s="93">
        <f t="shared" si="15"/>
        <v>0</v>
      </c>
      <c r="T92" s="93">
        <f t="shared" si="16"/>
        <v>0</v>
      </c>
    </row>
    <row r="93" spans="1:20" s="12" customFormat="1" collapsed="1" x14ac:dyDescent="0.35"/>
    <row r="94" spans="1:20" s="12" customFormat="1" x14ac:dyDescent="0.35">
      <c r="A94" s="88" t="s">
        <v>190</v>
      </c>
      <c r="B94" s="88"/>
      <c r="C94" s="88"/>
      <c r="D94" s="88"/>
      <c r="E94" s="88"/>
      <c r="F94" s="88"/>
      <c r="G94" s="88"/>
      <c r="H94" s="88"/>
      <c r="I94" s="88"/>
      <c r="J94" s="88"/>
      <c r="K94" s="88"/>
      <c r="L94" s="88"/>
      <c r="M94" s="88"/>
      <c r="N94" s="88"/>
      <c r="O94" s="88"/>
      <c r="P94" s="88"/>
      <c r="Q94" s="88"/>
      <c r="R94" s="88"/>
      <c r="S94" s="88"/>
      <c r="T94" s="88"/>
    </row>
    <row r="95" spans="1:20" s="12" customFormat="1" hidden="1" outlineLevel="1" x14ac:dyDescent="0.35">
      <c r="A95" s="135" t="s">
        <v>191</v>
      </c>
      <c r="B95" s="136"/>
      <c r="C95" s="136"/>
      <c r="D95" s="136"/>
      <c r="E95" s="136"/>
      <c r="F95" s="136"/>
      <c r="G95" s="136"/>
      <c r="H95" s="136"/>
      <c r="I95" s="136"/>
      <c r="J95" s="136"/>
      <c r="K95" s="136"/>
      <c r="L95" s="136"/>
      <c r="M95" s="136"/>
      <c r="N95" s="136"/>
      <c r="O95" s="136"/>
      <c r="P95" s="136"/>
      <c r="Q95" s="136"/>
      <c r="R95" s="136"/>
      <c r="S95" s="136"/>
      <c r="T95" s="137"/>
    </row>
    <row r="96" spans="1:20" s="12" customFormat="1" ht="58" hidden="1" outlineLevel="1" x14ac:dyDescent="0.35">
      <c r="A96" s="54" t="s">
        <v>213</v>
      </c>
      <c r="B96" s="54" t="s">
        <v>178</v>
      </c>
      <c r="C96" s="55" t="s">
        <v>210</v>
      </c>
      <c r="D96" s="55" t="s">
        <v>209</v>
      </c>
      <c r="E96" s="55" t="s">
        <v>179</v>
      </c>
      <c r="F96" s="57" t="s">
        <v>385</v>
      </c>
      <c r="G96" s="57" t="s">
        <v>386</v>
      </c>
      <c r="H96" s="57" t="s">
        <v>387</v>
      </c>
      <c r="I96" s="57" t="s">
        <v>388</v>
      </c>
      <c r="J96" s="57" t="s">
        <v>389</v>
      </c>
      <c r="K96" s="57" t="s">
        <v>390</v>
      </c>
      <c r="L96" s="57" t="s">
        <v>391</v>
      </c>
      <c r="M96" s="57" t="s">
        <v>392</v>
      </c>
      <c r="N96" s="55" t="s">
        <v>393</v>
      </c>
      <c r="O96" s="58" t="s">
        <v>394</v>
      </c>
      <c r="P96" s="58" t="s">
        <v>395</v>
      </c>
      <c r="Q96" s="58" t="s">
        <v>396</v>
      </c>
      <c r="R96" s="58" t="s">
        <v>397</v>
      </c>
      <c r="S96" s="55" t="s">
        <v>398</v>
      </c>
      <c r="T96" s="55" t="s">
        <v>399</v>
      </c>
    </row>
    <row r="97" spans="1:20" s="12" customFormat="1" ht="6.75" hidden="1" customHeight="1" outlineLevel="1" x14ac:dyDescent="0.35">
      <c r="A97" s="59"/>
      <c r="B97" s="59"/>
      <c r="C97" s="59"/>
      <c r="D97" s="59"/>
      <c r="E97" s="59"/>
      <c r="F97" s="59"/>
      <c r="G97" s="59"/>
      <c r="H97" s="59"/>
      <c r="I97" s="59"/>
      <c r="J97" s="59"/>
      <c r="K97" s="59"/>
      <c r="L97" s="59"/>
      <c r="M97" s="59"/>
      <c r="N97" s="81"/>
      <c r="O97" s="59"/>
      <c r="P97" s="59"/>
      <c r="Q97" s="59"/>
      <c r="R97" s="59"/>
      <c r="S97" s="59"/>
      <c r="T97" s="59"/>
    </row>
    <row r="98" spans="1:20" s="12" customFormat="1" hidden="1" outlineLevel="1" x14ac:dyDescent="0.35">
      <c r="A98" s="89" t="e">
        <f>+IF('B) Market or Municipal Rates'!A53="","",'B) Market or Municipal Rates'!A53)</f>
        <v>#REF!</v>
      </c>
      <c r="B98" s="79" t="str">
        <f>IF(ISERROR(VLOOKUP(A98,Legend!$A$6:$B$8,2,FALSE)),"",(VLOOKUP(A98,Legend!$A$6:$B$8,2,FALSE)))</f>
        <v/>
      </c>
      <c r="C98" s="89" t="e">
        <f>+IF('A) # of Enrolments'!D53="","",'A) # of Enrolments'!D53)</f>
        <v>#REF!</v>
      </c>
      <c r="D98" s="89" t="e">
        <f>+IF('A) # of Enrolments'!C53="","",'A) # of Enrolments'!C53)</f>
        <v>#REF!</v>
      </c>
      <c r="E98" s="89" t="e">
        <f>+IF('A) # of Enrolments'!E53="","",'A) # of Enrolments'!E53)</f>
        <v>#REF!</v>
      </c>
      <c r="F98" s="90"/>
      <c r="G98" s="90"/>
      <c r="H98" s="90"/>
      <c r="I98" s="90"/>
      <c r="J98" s="90"/>
      <c r="K98" s="90"/>
      <c r="L98" s="90"/>
      <c r="M98" s="90"/>
      <c r="N98" s="91" t="str">
        <f t="shared" ref="N98:N109" si="18">IF(ISERROR(AVERAGE(F98:M98)),"",(AVERAGE(F98:M98)))</f>
        <v/>
      </c>
      <c r="O98" s="90" t="str">
        <f>IF(ISERROR(IF($A98="Infant",VLOOKUP($C98,Legend!$A$15:$B$16,2,FALSE),IF($A98="Toddler",VLOOKUP($C98,Legend!$A$19:$B$20,2,FALSE),IF($A98="Pre-School (Not Eligible for Kindergarten)",VLOOKUP($C98,Legend!$A$23:$B$24,2,FALSE),IF($A98="","",""))))),"",IF($A98="Infant",VLOOKUP($C98,Legend!$A$15:$B$16,2,FALSE),IF($A98="Toddler",VLOOKUP($C98,Legend!$A$19:$B$20,2,FALSE),IF($A98="Pre-School (Not Eligible for Kindergarten)",VLOOKUP($C98,Legend!$A$23:$B$24,2,FALSE),IF($A98="","","")))))</f>
        <v/>
      </c>
      <c r="P98" s="90" t="str">
        <f>IF(ISERROR(IF($A98="Infant",VLOOKUP($C98,Legend!$A$15:$B$16,2,FALSE),IF($A98="Toddler",VLOOKUP($C98,Legend!$A$19:$B$20,2,FALSE),IF($A98="Pre-School (Not Eligible for Kindergarten)",VLOOKUP($C98,Legend!$A$23:$B$24,2,FALSE),IF($A98="","",""))))),"",IF($A98="Infant",VLOOKUP($C98,Legend!$A$15:$B$16,2,FALSE),IF($A98="Toddler",VLOOKUP($C98,Legend!$A$19:$B$20,2,FALSE),IF($A98="Pre-School (Not Eligible for Kindergarten)",VLOOKUP($C98,Legend!$A$23:$B$24,2,FALSE),IF($A98="","","")))))</f>
        <v/>
      </c>
      <c r="Q98" s="90" t="str">
        <f>IF(ISERROR(IF($A98="Infant",VLOOKUP($C98,Legend!$A$15:$B$16,2,FALSE),IF($A98="Toddler",VLOOKUP($C98,Legend!$A$19:$B$20,2,FALSE),IF($A98="Pre-School (Not Eligible for Kindergarten)",VLOOKUP($C98,Legend!$A$23:$B$24,2,FALSE),IF($A98="","",""))))),"",IF($A98="Infant",VLOOKUP($C98,Legend!$A$15:$B$16,2,FALSE),IF($A98="Toddler",VLOOKUP($C98,Legend!$A$19:$B$20,2,FALSE),IF($A98="Pre-School (Not Eligible for Kindergarten)",VLOOKUP($C98,Legend!$A$23:$B$24,2,FALSE),IF($A98="","","")))))</f>
        <v/>
      </c>
      <c r="R98" s="90" t="str">
        <f>IF(ISERROR(IF($A98="Infant",VLOOKUP($C98,Legend!$A$15:$B$16,2,FALSE),IF($A98="Toddler",VLOOKUP($C98,Legend!$A$19:$B$20,2,FALSE),IF($A98="Pre-School (Not Eligible for Kindergarten)",VLOOKUP($C98,Legend!$A$23:$B$24,2,FALSE),IF($A98="","",""))))),"",IF($A98="Infant",VLOOKUP($C98,Legend!$A$15:$B$16,2,FALSE),IF($A98="Toddler",VLOOKUP($C98,Legend!$A$19:$B$20,2,FALSE),IF($A98="Pre-School (Not Eligible for Kindergarten)",VLOOKUP($C98,Legend!$A$23:$B$24,2,FALSE),IF($A98="","","")))))</f>
        <v/>
      </c>
      <c r="S98" s="91" t="str">
        <f t="shared" ref="S98:S109" si="19">IF(ISERROR(AVERAGE(O98:R98)),"",(AVERAGE(O98:R98)))</f>
        <v/>
      </c>
      <c r="T98" s="91" t="str">
        <f t="shared" ref="T98:T109" si="20">IF(ISERROR(AVERAGE(R98,Q98,P98,O98,M98,L98,K98,J98,I98,H98,G98,F98)),"",(AVERAGE(R98,Q98,P98,O98,M98,L98,K98,J98,I98,H98,G98,F98)))</f>
        <v/>
      </c>
    </row>
    <row r="99" spans="1:20" s="12" customFormat="1" hidden="1" outlineLevel="1" x14ac:dyDescent="0.35">
      <c r="A99" s="89" t="e">
        <f>+IF('B) Market or Municipal Rates'!A54="","",'B) Market or Municipal Rates'!A54)</f>
        <v>#REF!</v>
      </c>
      <c r="B99" s="79" t="str">
        <f>IF(ISERROR(VLOOKUP(A99,Legend!$A$6:$B$8,2,FALSE)),"",(VLOOKUP(A99,Legend!$A$6:$B$8,2,FALSE)))</f>
        <v/>
      </c>
      <c r="C99" s="89" t="e">
        <f>+IF('A) # of Enrolments'!D54="","",'A) # of Enrolments'!D54)</f>
        <v>#REF!</v>
      </c>
      <c r="D99" s="89" t="e">
        <f>+IF('A) # of Enrolments'!C54="","",'A) # of Enrolments'!C54)</f>
        <v>#REF!</v>
      </c>
      <c r="E99" s="89" t="e">
        <f>+IF('A) # of Enrolments'!E54="","",'A) # of Enrolments'!E54)</f>
        <v>#REF!</v>
      </c>
      <c r="F99" s="90"/>
      <c r="G99" s="90"/>
      <c r="H99" s="90"/>
      <c r="I99" s="90"/>
      <c r="J99" s="90"/>
      <c r="K99" s="90"/>
      <c r="L99" s="90"/>
      <c r="M99" s="90"/>
      <c r="N99" s="91" t="str">
        <f t="shared" si="18"/>
        <v/>
      </c>
      <c r="O99" s="90" t="str">
        <f>IF(ISERROR(IF($A99="Infant",VLOOKUP($C99,Legend!$A$15:$B$16,2,FALSE),IF($A99="Toddler",VLOOKUP($C99,Legend!$A$19:$B$20,2,FALSE),IF($A99="Pre-School (Not Eligible for Kindergarten)",VLOOKUP($C99,Legend!$A$23:$B$24,2,FALSE),IF($A99="","",""))))),"",IF($A99="Infant",VLOOKUP($C99,Legend!$A$15:$B$16,2,FALSE),IF($A99="Toddler",VLOOKUP($C99,Legend!$A$19:$B$20,2,FALSE),IF($A99="Pre-School (Not Eligible for Kindergarten)",VLOOKUP($C99,Legend!$A$23:$B$24,2,FALSE),IF($A99="","","")))))</f>
        <v/>
      </c>
      <c r="P99" s="90" t="str">
        <f>IF(ISERROR(IF($A99="Infant",VLOOKUP($C99,Legend!$A$15:$B$16,2,FALSE),IF($A99="Toddler",VLOOKUP($C99,Legend!$A$19:$B$20,2,FALSE),IF($A99="Pre-School (Not Eligible for Kindergarten)",VLOOKUP($C99,Legend!$A$23:$B$24,2,FALSE),IF($A99="","",""))))),"",IF($A99="Infant",VLOOKUP($C99,Legend!$A$15:$B$16,2,FALSE),IF($A99="Toddler",VLOOKUP($C99,Legend!$A$19:$B$20,2,FALSE),IF($A99="Pre-School (Not Eligible for Kindergarten)",VLOOKUP($C99,Legend!$A$23:$B$24,2,FALSE),IF($A99="","","")))))</f>
        <v/>
      </c>
      <c r="Q99" s="90" t="str">
        <f>IF(ISERROR(IF($A99="Infant",VLOOKUP($C99,Legend!$A$15:$B$16,2,FALSE),IF($A99="Toddler",VLOOKUP($C99,Legend!$A$19:$B$20,2,FALSE),IF($A99="Pre-School (Not Eligible for Kindergarten)",VLOOKUP($C99,Legend!$A$23:$B$24,2,FALSE),IF($A99="","",""))))),"",IF($A99="Infant",VLOOKUP($C99,Legend!$A$15:$B$16,2,FALSE),IF($A99="Toddler",VLOOKUP($C99,Legend!$A$19:$B$20,2,FALSE),IF($A99="Pre-School (Not Eligible for Kindergarten)",VLOOKUP($C99,Legend!$A$23:$B$24,2,FALSE),IF($A99="","","")))))</f>
        <v/>
      </c>
      <c r="R99" s="90" t="str">
        <f>IF(ISERROR(IF($A99="Infant",VLOOKUP($C99,Legend!$A$15:$B$16,2,FALSE),IF($A99="Toddler",VLOOKUP($C99,Legend!$A$19:$B$20,2,FALSE),IF($A99="Pre-School (Not Eligible for Kindergarten)",VLOOKUP($C99,Legend!$A$23:$B$24,2,FALSE),IF($A99="","",""))))),"",IF($A99="Infant",VLOOKUP($C99,Legend!$A$15:$B$16,2,FALSE),IF($A99="Toddler",VLOOKUP($C99,Legend!$A$19:$B$20,2,FALSE),IF($A99="Pre-School (Not Eligible for Kindergarten)",VLOOKUP($C99,Legend!$A$23:$B$24,2,FALSE),IF($A99="","","")))))</f>
        <v/>
      </c>
      <c r="S99" s="91" t="str">
        <f t="shared" si="19"/>
        <v/>
      </c>
      <c r="T99" s="91" t="str">
        <f t="shared" si="20"/>
        <v/>
      </c>
    </row>
    <row r="100" spans="1:20" s="12" customFormat="1" hidden="1" outlineLevel="1" x14ac:dyDescent="0.35">
      <c r="A100" s="89" t="e">
        <f>+IF('B) Market or Municipal Rates'!A55="","",'B) Market or Municipal Rates'!A55)</f>
        <v>#REF!</v>
      </c>
      <c r="B100" s="79" t="str">
        <f>IF(ISERROR(VLOOKUP(A100,Legend!$A$6:$B$8,2,FALSE)),"",(VLOOKUP(A100,Legend!$A$6:$B$8,2,FALSE)))</f>
        <v/>
      </c>
      <c r="C100" s="89" t="e">
        <f>+IF('A) # of Enrolments'!D55="","",'A) # of Enrolments'!D55)</f>
        <v>#REF!</v>
      </c>
      <c r="D100" s="89" t="e">
        <f>+IF('A) # of Enrolments'!C55="","",'A) # of Enrolments'!C55)</f>
        <v>#REF!</v>
      </c>
      <c r="E100" s="89" t="e">
        <f>+IF('A) # of Enrolments'!E55="","",'A) # of Enrolments'!E55)</f>
        <v>#REF!</v>
      </c>
      <c r="F100" s="90"/>
      <c r="G100" s="90"/>
      <c r="H100" s="90"/>
      <c r="I100" s="90"/>
      <c r="J100" s="90"/>
      <c r="K100" s="90"/>
      <c r="L100" s="90"/>
      <c r="M100" s="90"/>
      <c r="N100" s="91" t="str">
        <f t="shared" si="18"/>
        <v/>
      </c>
      <c r="O100" s="90" t="str">
        <f>IF(ISERROR(IF($A100="Infant",VLOOKUP($C100,Legend!$A$15:$B$16,2,FALSE),IF($A100="Toddler",VLOOKUP($C100,Legend!$A$19:$B$20,2,FALSE),IF($A100="Pre-School (Not Eligible for Kindergarten)",VLOOKUP($C100,Legend!$A$23:$B$24,2,FALSE),IF($A100="","",""))))),"",IF($A100="Infant",VLOOKUP($C100,Legend!$A$15:$B$16,2,FALSE),IF($A100="Toddler",VLOOKUP($C100,Legend!$A$19:$B$20,2,FALSE),IF($A100="Pre-School (Not Eligible for Kindergarten)",VLOOKUP($C100,Legend!$A$23:$B$24,2,FALSE),IF($A100="","","")))))</f>
        <v/>
      </c>
      <c r="P100" s="90" t="str">
        <f>IF(ISERROR(IF($A100="Infant",VLOOKUP($C100,Legend!$A$15:$B$16,2,FALSE),IF($A100="Toddler",VLOOKUP($C100,Legend!$A$19:$B$20,2,FALSE),IF($A100="Pre-School (Not Eligible for Kindergarten)",VLOOKUP($C100,Legend!$A$23:$B$24,2,FALSE),IF($A100="","",""))))),"",IF($A100="Infant",VLOOKUP($C100,Legend!$A$15:$B$16,2,FALSE),IF($A100="Toddler",VLOOKUP($C100,Legend!$A$19:$B$20,2,FALSE),IF($A100="Pre-School (Not Eligible for Kindergarten)",VLOOKUP($C100,Legend!$A$23:$B$24,2,FALSE),IF($A100="","","")))))</f>
        <v/>
      </c>
      <c r="Q100" s="90" t="str">
        <f>IF(ISERROR(IF($A100="Infant",VLOOKUP($C100,Legend!$A$15:$B$16,2,FALSE),IF($A100="Toddler",VLOOKUP($C100,Legend!$A$19:$B$20,2,FALSE),IF($A100="Pre-School (Not Eligible for Kindergarten)",VLOOKUP($C100,Legend!$A$23:$B$24,2,FALSE),IF($A100="","",""))))),"",IF($A100="Infant",VLOOKUP($C100,Legend!$A$15:$B$16,2,FALSE),IF($A100="Toddler",VLOOKUP($C100,Legend!$A$19:$B$20,2,FALSE),IF($A100="Pre-School (Not Eligible for Kindergarten)",VLOOKUP($C100,Legend!$A$23:$B$24,2,FALSE),IF($A100="","","")))))</f>
        <v/>
      </c>
      <c r="R100" s="90" t="str">
        <f>IF(ISERROR(IF($A100="Infant",VLOOKUP($C100,Legend!$A$15:$B$16,2,FALSE),IF($A100="Toddler",VLOOKUP($C100,Legend!$A$19:$B$20,2,FALSE),IF($A100="Pre-School (Not Eligible for Kindergarten)",VLOOKUP($C100,Legend!$A$23:$B$24,2,FALSE),IF($A100="","",""))))),"",IF($A100="Infant",VLOOKUP($C100,Legend!$A$15:$B$16,2,FALSE),IF($A100="Toddler",VLOOKUP($C100,Legend!$A$19:$B$20,2,FALSE),IF($A100="Pre-School (Not Eligible for Kindergarten)",VLOOKUP($C100,Legend!$A$23:$B$24,2,FALSE),IF($A100="","","")))))</f>
        <v/>
      </c>
      <c r="S100" s="91" t="str">
        <f t="shared" si="19"/>
        <v/>
      </c>
      <c r="T100" s="91" t="str">
        <f t="shared" si="20"/>
        <v/>
      </c>
    </row>
    <row r="101" spans="1:20" s="12" customFormat="1" hidden="1" outlineLevel="1" x14ac:dyDescent="0.35">
      <c r="A101" s="89" t="e">
        <f>+IF('B) Market or Municipal Rates'!A56="","",'B) Market or Municipal Rates'!A56)</f>
        <v>#REF!</v>
      </c>
      <c r="B101" s="79" t="str">
        <f>IF(ISERROR(VLOOKUP(A101,Legend!$A$6:$B$8,2,FALSE)),"",(VLOOKUP(A101,Legend!$A$6:$B$8,2,FALSE)))</f>
        <v/>
      </c>
      <c r="C101" s="89" t="e">
        <f>+IF('A) # of Enrolments'!D56="","",'A) # of Enrolments'!D56)</f>
        <v>#REF!</v>
      </c>
      <c r="D101" s="89" t="e">
        <f>+IF('A) # of Enrolments'!C56="","",'A) # of Enrolments'!C56)</f>
        <v>#REF!</v>
      </c>
      <c r="E101" s="89" t="e">
        <f>+IF('A) # of Enrolments'!E56="","",'A) # of Enrolments'!E56)</f>
        <v>#REF!</v>
      </c>
      <c r="F101" s="90"/>
      <c r="G101" s="90"/>
      <c r="H101" s="90"/>
      <c r="I101" s="90"/>
      <c r="J101" s="90"/>
      <c r="K101" s="90"/>
      <c r="L101" s="90"/>
      <c r="M101" s="90"/>
      <c r="N101" s="91" t="str">
        <f t="shared" si="18"/>
        <v/>
      </c>
      <c r="O101" s="90" t="str">
        <f>IF(ISERROR(IF($A101="Infant",VLOOKUP($C101,Legend!$A$15:$B$16,2,FALSE),IF($A101="Toddler",VLOOKUP($C101,Legend!$A$19:$B$20,2,FALSE),IF($A101="Pre-School (Not Eligible for Kindergarten)",VLOOKUP($C101,Legend!$A$23:$B$24,2,FALSE),IF($A101="","",""))))),"",IF($A101="Infant",VLOOKUP($C101,Legend!$A$15:$B$16,2,FALSE),IF($A101="Toddler",VLOOKUP($C101,Legend!$A$19:$B$20,2,FALSE),IF($A101="Pre-School (Not Eligible for Kindergarten)",VLOOKUP($C101,Legend!$A$23:$B$24,2,FALSE),IF($A101="","","")))))</f>
        <v/>
      </c>
      <c r="P101" s="90" t="str">
        <f>IF(ISERROR(IF($A101="Infant",VLOOKUP($C101,Legend!$A$15:$B$16,2,FALSE),IF($A101="Toddler",VLOOKUP($C101,Legend!$A$19:$B$20,2,FALSE),IF($A101="Pre-School (Not Eligible for Kindergarten)",VLOOKUP($C101,Legend!$A$23:$B$24,2,FALSE),IF($A101="","",""))))),"",IF($A101="Infant",VLOOKUP($C101,Legend!$A$15:$B$16,2,FALSE),IF($A101="Toddler",VLOOKUP($C101,Legend!$A$19:$B$20,2,FALSE),IF($A101="Pre-School (Not Eligible for Kindergarten)",VLOOKUP($C101,Legend!$A$23:$B$24,2,FALSE),IF($A101="","","")))))</f>
        <v/>
      </c>
      <c r="Q101" s="90" t="str">
        <f>IF(ISERROR(IF($A101="Infant",VLOOKUP($C101,Legend!$A$15:$B$16,2,FALSE),IF($A101="Toddler",VLOOKUP($C101,Legend!$A$19:$B$20,2,FALSE),IF($A101="Pre-School (Not Eligible for Kindergarten)",VLOOKUP($C101,Legend!$A$23:$B$24,2,FALSE),IF($A101="","",""))))),"",IF($A101="Infant",VLOOKUP($C101,Legend!$A$15:$B$16,2,FALSE),IF($A101="Toddler",VLOOKUP($C101,Legend!$A$19:$B$20,2,FALSE),IF($A101="Pre-School (Not Eligible for Kindergarten)",VLOOKUP($C101,Legend!$A$23:$B$24,2,FALSE),IF($A101="","","")))))</f>
        <v/>
      </c>
      <c r="R101" s="90" t="str">
        <f>IF(ISERROR(IF($A101="Infant",VLOOKUP($C101,Legend!$A$15:$B$16,2,FALSE),IF($A101="Toddler",VLOOKUP($C101,Legend!$A$19:$B$20,2,FALSE),IF($A101="Pre-School (Not Eligible for Kindergarten)",VLOOKUP($C101,Legend!$A$23:$B$24,2,FALSE),IF($A101="","",""))))),"",IF($A101="Infant",VLOOKUP($C101,Legend!$A$15:$B$16,2,FALSE),IF($A101="Toddler",VLOOKUP($C101,Legend!$A$19:$B$20,2,FALSE),IF($A101="Pre-School (Not Eligible for Kindergarten)",VLOOKUP($C101,Legend!$A$23:$B$24,2,FALSE),IF($A101="","","")))))</f>
        <v/>
      </c>
      <c r="S101" s="91" t="str">
        <f t="shared" si="19"/>
        <v/>
      </c>
      <c r="T101" s="91" t="str">
        <f t="shared" si="20"/>
        <v/>
      </c>
    </row>
    <row r="102" spans="1:20" s="12" customFormat="1" hidden="1" outlineLevel="1" x14ac:dyDescent="0.35">
      <c r="A102" s="89" t="e">
        <f>+IF('B) Market or Municipal Rates'!A57="","",'B) Market or Municipal Rates'!A57)</f>
        <v>#REF!</v>
      </c>
      <c r="B102" s="79" t="str">
        <f>IF(ISERROR(VLOOKUP(A102,Legend!$A$6:$B$8,2,FALSE)),"",(VLOOKUP(A102,Legend!$A$6:$B$8,2,FALSE)))</f>
        <v/>
      </c>
      <c r="C102" s="89" t="e">
        <f>+IF('A) # of Enrolments'!D57="","",'A) # of Enrolments'!D57)</f>
        <v>#REF!</v>
      </c>
      <c r="D102" s="89" t="e">
        <f>+IF('A) # of Enrolments'!C57="","",'A) # of Enrolments'!C57)</f>
        <v>#REF!</v>
      </c>
      <c r="E102" s="89" t="e">
        <f>+IF('A) # of Enrolments'!E57="","",'A) # of Enrolments'!E57)</f>
        <v>#REF!</v>
      </c>
      <c r="F102" s="90"/>
      <c r="G102" s="90"/>
      <c r="H102" s="90"/>
      <c r="I102" s="90"/>
      <c r="J102" s="90"/>
      <c r="K102" s="90"/>
      <c r="L102" s="90"/>
      <c r="M102" s="90"/>
      <c r="N102" s="91" t="str">
        <f t="shared" si="18"/>
        <v/>
      </c>
      <c r="O102" s="90" t="str">
        <f>IF(ISERROR(IF($A102="Infant",VLOOKUP($C102,Legend!$A$15:$B$16,2,FALSE),IF($A102="Toddler",VLOOKUP($C102,Legend!$A$19:$B$20,2,FALSE),IF($A102="Pre-School (Not Eligible for Kindergarten)",VLOOKUP($C102,Legend!$A$23:$B$24,2,FALSE),IF($A102="","",""))))),"",IF($A102="Infant",VLOOKUP($C102,Legend!$A$15:$B$16,2,FALSE),IF($A102="Toddler",VLOOKUP($C102,Legend!$A$19:$B$20,2,FALSE),IF($A102="Pre-School (Not Eligible for Kindergarten)",VLOOKUP($C102,Legend!$A$23:$B$24,2,FALSE),IF($A102="","","")))))</f>
        <v/>
      </c>
      <c r="P102" s="90" t="str">
        <f>IF(ISERROR(IF($A102="Infant",VLOOKUP($C102,Legend!$A$15:$B$16,2,FALSE),IF($A102="Toddler",VLOOKUP($C102,Legend!$A$19:$B$20,2,FALSE),IF($A102="Pre-School (Not Eligible for Kindergarten)",VLOOKUP($C102,Legend!$A$23:$B$24,2,FALSE),IF($A102="","",""))))),"",IF($A102="Infant",VLOOKUP($C102,Legend!$A$15:$B$16,2,FALSE),IF($A102="Toddler",VLOOKUP($C102,Legend!$A$19:$B$20,2,FALSE),IF($A102="Pre-School (Not Eligible for Kindergarten)",VLOOKUP($C102,Legend!$A$23:$B$24,2,FALSE),IF($A102="","","")))))</f>
        <v/>
      </c>
      <c r="Q102" s="90" t="str">
        <f>IF(ISERROR(IF($A102="Infant",VLOOKUP($C102,Legend!$A$15:$B$16,2,FALSE),IF($A102="Toddler",VLOOKUP($C102,Legend!$A$19:$B$20,2,FALSE),IF($A102="Pre-School (Not Eligible for Kindergarten)",VLOOKUP($C102,Legend!$A$23:$B$24,2,FALSE),IF($A102="","",""))))),"",IF($A102="Infant",VLOOKUP($C102,Legend!$A$15:$B$16,2,FALSE),IF($A102="Toddler",VLOOKUP($C102,Legend!$A$19:$B$20,2,FALSE),IF($A102="Pre-School (Not Eligible for Kindergarten)",VLOOKUP($C102,Legend!$A$23:$B$24,2,FALSE),IF($A102="","","")))))</f>
        <v/>
      </c>
      <c r="R102" s="90" t="str">
        <f>IF(ISERROR(IF($A102="Infant",VLOOKUP($C102,Legend!$A$15:$B$16,2,FALSE),IF($A102="Toddler",VLOOKUP($C102,Legend!$A$19:$B$20,2,FALSE),IF($A102="Pre-School (Not Eligible for Kindergarten)",VLOOKUP($C102,Legend!$A$23:$B$24,2,FALSE),IF($A102="","",""))))),"",IF($A102="Infant",VLOOKUP($C102,Legend!$A$15:$B$16,2,FALSE),IF($A102="Toddler",VLOOKUP($C102,Legend!$A$19:$B$20,2,FALSE),IF($A102="Pre-School (Not Eligible for Kindergarten)",VLOOKUP($C102,Legend!$A$23:$B$24,2,FALSE),IF($A102="","","")))))</f>
        <v/>
      </c>
      <c r="S102" s="91" t="str">
        <f t="shared" si="19"/>
        <v/>
      </c>
      <c r="T102" s="91" t="str">
        <f t="shared" si="20"/>
        <v/>
      </c>
    </row>
    <row r="103" spans="1:20" s="12" customFormat="1" hidden="1" outlineLevel="1" x14ac:dyDescent="0.35">
      <c r="A103" s="89" t="e">
        <f>+IF('B) Market or Municipal Rates'!A58="","",'B) Market or Municipal Rates'!A58)</f>
        <v>#REF!</v>
      </c>
      <c r="B103" s="79" t="str">
        <f>IF(ISERROR(VLOOKUP(A103,Legend!$A$6:$B$8,2,FALSE)),"",(VLOOKUP(A103,Legend!$A$6:$B$8,2,FALSE)))</f>
        <v/>
      </c>
      <c r="C103" s="89" t="e">
        <f>+IF('A) # of Enrolments'!D58="","",'A) # of Enrolments'!D58)</f>
        <v>#REF!</v>
      </c>
      <c r="D103" s="89" t="e">
        <f>+IF('A) # of Enrolments'!C58="","",'A) # of Enrolments'!C58)</f>
        <v>#REF!</v>
      </c>
      <c r="E103" s="89" t="e">
        <f>+IF('A) # of Enrolments'!E58="","",'A) # of Enrolments'!E58)</f>
        <v>#REF!</v>
      </c>
      <c r="F103" s="90"/>
      <c r="G103" s="90"/>
      <c r="H103" s="90"/>
      <c r="I103" s="90"/>
      <c r="J103" s="90"/>
      <c r="K103" s="90"/>
      <c r="L103" s="90"/>
      <c r="M103" s="90"/>
      <c r="N103" s="91" t="str">
        <f t="shared" si="18"/>
        <v/>
      </c>
      <c r="O103" s="90" t="str">
        <f>IF(ISERROR(IF($A103="Infant",VLOOKUP($C103,Legend!$A$15:$B$16,2,FALSE),IF($A103="Toddler",VLOOKUP($C103,Legend!$A$19:$B$20,2,FALSE),IF($A103="Pre-School (Not Eligible for Kindergarten)",VLOOKUP($C103,Legend!$A$23:$B$24,2,FALSE),IF($A103="","",""))))),"",IF($A103="Infant",VLOOKUP($C103,Legend!$A$15:$B$16,2,FALSE),IF($A103="Toddler",VLOOKUP($C103,Legend!$A$19:$B$20,2,FALSE),IF($A103="Pre-School (Not Eligible for Kindergarten)",VLOOKUP($C103,Legend!$A$23:$B$24,2,FALSE),IF($A103="","","")))))</f>
        <v/>
      </c>
      <c r="P103" s="90" t="str">
        <f>IF(ISERROR(IF($A103="Infant",VLOOKUP($C103,Legend!$A$15:$B$16,2,FALSE),IF($A103="Toddler",VLOOKUP($C103,Legend!$A$19:$B$20,2,FALSE),IF($A103="Pre-School (Not Eligible for Kindergarten)",VLOOKUP($C103,Legend!$A$23:$B$24,2,FALSE),IF($A103="","",""))))),"",IF($A103="Infant",VLOOKUP($C103,Legend!$A$15:$B$16,2,FALSE),IF($A103="Toddler",VLOOKUP($C103,Legend!$A$19:$B$20,2,FALSE),IF($A103="Pre-School (Not Eligible for Kindergarten)",VLOOKUP($C103,Legend!$A$23:$B$24,2,FALSE),IF($A103="","","")))))</f>
        <v/>
      </c>
      <c r="Q103" s="90" t="str">
        <f>IF(ISERROR(IF($A103="Infant",VLOOKUP($C103,Legend!$A$15:$B$16,2,FALSE),IF($A103="Toddler",VLOOKUP($C103,Legend!$A$19:$B$20,2,FALSE),IF($A103="Pre-School (Not Eligible for Kindergarten)",VLOOKUP($C103,Legend!$A$23:$B$24,2,FALSE),IF($A103="","",""))))),"",IF($A103="Infant",VLOOKUP($C103,Legend!$A$15:$B$16,2,FALSE),IF($A103="Toddler",VLOOKUP($C103,Legend!$A$19:$B$20,2,FALSE),IF($A103="Pre-School (Not Eligible for Kindergarten)",VLOOKUP($C103,Legend!$A$23:$B$24,2,FALSE),IF($A103="","","")))))</f>
        <v/>
      </c>
      <c r="R103" s="90" t="str">
        <f>IF(ISERROR(IF($A103="Infant",VLOOKUP($C103,Legend!$A$15:$B$16,2,FALSE),IF($A103="Toddler",VLOOKUP($C103,Legend!$A$19:$B$20,2,FALSE),IF($A103="Pre-School (Not Eligible for Kindergarten)",VLOOKUP($C103,Legend!$A$23:$B$24,2,FALSE),IF($A103="","",""))))),"",IF($A103="Infant",VLOOKUP($C103,Legend!$A$15:$B$16,2,FALSE),IF($A103="Toddler",VLOOKUP($C103,Legend!$A$19:$B$20,2,FALSE),IF($A103="Pre-School (Not Eligible for Kindergarten)",VLOOKUP($C103,Legend!$A$23:$B$24,2,FALSE),IF($A103="","","")))))</f>
        <v/>
      </c>
      <c r="S103" s="91" t="str">
        <f t="shared" si="19"/>
        <v/>
      </c>
      <c r="T103" s="91" t="str">
        <f t="shared" si="20"/>
        <v/>
      </c>
    </row>
    <row r="104" spans="1:20" s="12" customFormat="1" hidden="1" outlineLevel="1" x14ac:dyDescent="0.35">
      <c r="A104" s="89" t="e">
        <f>+IF('B) Market or Municipal Rates'!A59="","",'B) Market or Municipal Rates'!A59)</f>
        <v>#REF!</v>
      </c>
      <c r="B104" s="79" t="str">
        <f>IF(ISERROR(VLOOKUP(A104,Legend!$A$6:$B$8,2,FALSE)),"",(VLOOKUP(A104,Legend!$A$6:$B$8,2,FALSE)))</f>
        <v/>
      </c>
      <c r="C104" s="89" t="e">
        <f>+IF('A) # of Enrolments'!D59="","",'A) # of Enrolments'!D59)</f>
        <v>#REF!</v>
      </c>
      <c r="D104" s="89" t="e">
        <f>+IF('A) # of Enrolments'!C59="","",'A) # of Enrolments'!C59)</f>
        <v>#REF!</v>
      </c>
      <c r="E104" s="89" t="e">
        <f>+IF('A) # of Enrolments'!E59="","",'A) # of Enrolments'!E59)</f>
        <v>#REF!</v>
      </c>
      <c r="F104" s="90"/>
      <c r="G104" s="90"/>
      <c r="H104" s="90"/>
      <c r="I104" s="90"/>
      <c r="J104" s="90"/>
      <c r="K104" s="90"/>
      <c r="L104" s="90"/>
      <c r="M104" s="90"/>
      <c r="N104" s="91" t="str">
        <f t="shared" si="18"/>
        <v/>
      </c>
      <c r="O104" s="90" t="str">
        <f>IF(ISERROR(IF($A104="Infant",VLOOKUP($C104,Legend!$A$15:$B$16,2,FALSE),IF($A104="Toddler",VLOOKUP($C104,Legend!$A$19:$B$20,2,FALSE),IF($A104="Pre-School (Not Eligible for Kindergarten)",VLOOKUP($C104,Legend!$A$23:$B$24,2,FALSE),IF($A104="","",""))))),"",IF($A104="Infant",VLOOKUP($C104,Legend!$A$15:$B$16,2,FALSE),IF($A104="Toddler",VLOOKUP($C104,Legend!$A$19:$B$20,2,FALSE),IF($A104="Pre-School (Not Eligible for Kindergarten)",VLOOKUP($C104,Legend!$A$23:$B$24,2,FALSE),IF($A104="","","")))))</f>
        <v/>
      </c>
      <c r="P104" s="90" t="str">
        <f>IF(ISERROR(IF($A104="Infant",VLOOKUP($C104,Legend!$A$15:$B$16,2,FALSE),IF($A104="Toddler",VLOOKUP($C104,Legend!$A$19:$B$20,2,FALSE),IF($A104="Pre-School (Not Eligible for Kindergarten)",VLOOKUP($C104,Legend!$A$23:$B$24,2,FALSE),IF($A104="","",""))))),"",IF($A104="Infant",VLOOKUP($C104,Legend!$A$15:$B$16,2,FALSE),IF($A104="Toddler",VLOOKUP($C104,Legend!$A$19:$B$20,2,FALSE),IF($A104="Pre-School (Not Eligible for Kindergarten)",VLOOKUP($C104,Legend!$A$23:$B$24,2,FALSE),IF($A104="","","")))))</f>
        <v/>
      </c>
      <c r="Q104" s="90" t="str">
        <f>IF(ISERROR(IF($A104="Infant",VLOOKUP($C104,Legend!$A$15:$B$16,2,FALSE),IF($A104="Toddler",VLOOKUP($C104,Legend!$A$19:$B$20,2,FALSE),IF($A104="Pre-School (Not Eligible for Kindergarten)",VLOOKUP($C104,Legend!$A$23:$B$24,2,FALSE),IF($A104="","",""))))),"",IF($A104="Infant",VLOOKUP($C104,Legend!$A$15:$B$16,2,FALSE),IF($A104="Toddler",VLOOKUP($C104,Legend!$A$19:$B$20,2,FALSE),IF($A104="Pre-School (Not Eligible for Kindergarten)",VLOOKUP($C104,Legend!$A$23:$B$24,2,FALSE),IF($A104="","","")))))</f>
        <v/>
      </c>
      <c r="R104" s="90" t="str">
        <f>IF(ISERROR(IF($A104="Infant",VLOOKUP($C104,Legend!$A$15:$B$16,2,FALSE),IF($A104="Toddler",VLOOKUP($C104,Legend!$A$19:$B$20,2,FALSE),IF($A104="Pre-School (Not Eligible for Kindergarten)",VLOOKUP($C104,Legend!$A$23:$B$24,2,FALSE),IF($A104="","",""))))),"",IF($A104="Infant",VLOOKUP($C104,Legend!$A$15:$B$16,2,FALSE),IF($A104="Toddler",VLOOKUP($C104,Legend!$A$19:$B$20,2,FALSE),IF($A104="Pre-School (Not Eligible for Kindergarten)",VLOOKUP($C104,Legend!$A$23:$B$24,2,FALSE),IF($A104="","","")))))</f>
        <v/>
      </c>
      <c r="S104" s="91" t="str">
        <f t="shared" si="19"/>
        <v/>
      </c>
      <c r="T104" s="91" t="str">
        <f t="shared" si="20"/>
        <v/>
      </c>
    </row>
    <row r="105" spans="1:20" s="12" customFormat="1" hidden="1" outlineLevel="1" x14ac:dyDescent="0.35">
      <c r="A105" s="89" t="e">
        <f>+IF('B) Market or Municipal Rates'!A60="","",'B) Market or Municipal Rates'!A60)</f>
        <v>#REF!</v>
      </c>
      <c r="B105" s="79" t="str">
        <f>IF(ISERROR(VLOOKUP(A105,Legend!$A$6:$B$8,2,FALSE)),"",(VLOOKUP(A105,Legend!$A$6:$B$8,2,FALSE)))</f>
        <v/>
      </c>
      <c r="C105" s="89" t="e">
        <f>+IF('A) # of Enrolments'!D60="","",'A) # of Enrolments'!D60)</f>
        <v>#REF!</v>
      </c>
      <c r="D105" s="89" t="e">
        <f>+IF('A) # of Enrolments'!C60="","",'A) # of Enrolments'!C60)</f>
        <v>#REF!</v>
      </c>
      <c r="E105" s="89" t="e">
        <f>+IF('A) # of Enrolments'!E60="","",'A) # of Enrolments'!E60)</f>
        <v>#REF!</v>
      </c>
      <c r="F105" s="90"/>
      <c r="G105" s="90"/>
      <c r="H105" s="90"/>
      <c r="I105" s="90"/>
      <c r="J105" s="90"/>
      <c r="K105" s="90"/>
      <c r="L105" s="90"/>
      <c r="M105" s="90"/>
      <c r="N105" s="91" t="str">
        <f t="shared" si="18"/>
        <v/>
      </c>
      <c r="O105" s="90" t="str">
        <f>IF(ISERROR(IF($A105="Infant",VLOOKUP($C105,Legend!$A$15:$B$16,2,FALSE),IF($A105="Toddler",VLOOKUP($C105,Legend!$A$19:$B$20,2,FALSE),IF($A105="Pre-School (Not Eligible for Kindergarten)",VLOOKUP($C105,Legend!$A$23:$B$24,2,FALSE),IF($A105="","",""))))),"",IF($A105="Infant",VLOOKUP($C105,Legend!$A$15:$B$16,2,FALSE),IF($A105="Toddler",VLOOKUP($C105,Legend!$A$19:$B$20,2,FALSE),IF($A105="Pre-School (Not Eligible for Kindergarten)",VLOOKUP($C105,Legend!$A$23:$B$24,2,FALSE),IF($A105="","","")))))</f>
        <v/>
      </c>
      <c r="P105" s="90" t="str">
        <f>IF(ISERROR(IF($A105="Infant",VLOOKUP($C105,Legend!$A$15:$B$16,2,FALSE),IF($A105="Toddler",VLOOKUP($C105,Legend!$A$19:$B$20,2,FALSE),IF($A105="Pre-School (Not Eligible for Kindergarten)",VLOOKUP($C105,Legend!$A$23:$B$24,2,FALSE),IF($A105="","",""))))),"",IF($A105="Infant",VLOOKUP($C105,Legend!$A$15:$B$16,2,FALSE),IF($A105="Toddler",VLOOKUP($C105,Legend!$A$19:$B$20,2,FALSE),IF($A105="Pre-School (Not Eligible for Kindergarten)",VLOOKUP($C105,Legend!$A$23:$B$24,2,FALSE),IF($A105="","","")))))</f>
        <v/>
      </c>
      <c r="Q105" s="90" t="str">
        <f>IF(ISERROR(IF($A105="Infant",VLOOKUP($C105,Legend!$A$15:$B$16,2,FALSE),IF($A105="Toddler",VLOOKUP($C105,Legend!$A$19:$B$20,2,FALSE),IF($A105="Pre-School (Not Eligible for Kindergarten)",VLOOKUP($C105,Legend!$A$23:$B$24,2,FALSE),IF($A105="","",""))))),"",IF($A105="Infant",VLOOKUP($C105,Legend!$A$15:$B$16,2,FALSE),IF($A105="Toddler",VLOOKUP($C105,Legend!$A$19:$B$20,2,FALSE),IF($A105="Pre-School (Not Eligible for Kindergarten)",VLOOKUP($C105,Legend!$A$23:$B$24,2,FALSE),IF($A105="","","")))))</f>
        <v/>
      </c>
      <c r="R105" s="90" t="str">
        <f>IF(ISERROR(IF($A105="Infant",VLOOKUP($C105,Legend!$A$15:$B$16,2,FALSE),IF($A105="Toddler",VLOOKUP($C105,Legend!$A$19:$B$20,2,FALSE),IF($A105="Pre-School (Not Eligible for Kindergarten)",VLOOKUP($C105,Legend!$A$23:$B$24,2,FALSE),IF($A105="","",""))))),"",IF($A105="Infant",VLOOKUP($C105,Legend!$A$15:$B$16,2,FALSE),IF($A105="Toddler",VLOOKUP($C105,Legend!$A$19:$B$20,2,FALSE),IF($A105="Pre-School (Not Eligible for Kindergarten)",VLOOKUP($C105,Legend!$A$23:$B$24,2,FALSE),IF($A105="","","")))))</f>
        <v/>
      </c>
      <c r="S105" s="91" t="str">
        <f t="shared" si="19"/>
        <v/>
      </c>
      <c r="T105" s="91" t="str">
        <f t="shared" si="20"/>
        <v/>
      </c>
    </row>
    <row r="106" spans="1:20" s="12" customFormat="1" hidden="1" outlineLevel="1" x14ac:dyDescent="0.35">
      <c r="A106" s="89" t="e">
        <f>+IF('B) Market or Municipal Rates'!A61="","",'B) Market or Municipal Rates'!A61)</f>
        <v>#REF!</v>
      </c>
      <c r="B106" s="79" t="str">
        <f>IF(ISERROR(VLOOKUP(A106,Legend!$A$6:$B$8,2,FALSE)),"",(VLOOKUP(A106,Legend!$A$6:$B$8,2,FALSE)))</f>
        <v/>
      </c>
      <c r="C106" s="89" t="e">
        <f>+IF('A) # of Enrolments'!D61="","",'A) # of Enrolments'!D61)</f>
        <v>#REF!</v>
      </c>
      <c r="D106" s="89" t="e">
        <f>+IF('A) # of Enrolments'!C61="","",'A) # of Enrolments'!C61)</f>
        <v>#REF!</v>
      </c>
      <c r="E106" s="89" t="e">
        <f>+IF('A) # of Enrolments'!E61="","",'A) # of Enrolments'!E61)</f>
        <v>#REF!</v>
      </c>
      <c r="F106" s="90"/>
      <c r="G106" s="90"/>
      <c r="H106" s="90"/>
      <c r="I106" s="90"/>
      <c r="J106" s="90"/>
      <c r="K106" s="90"/>
      <c r="L106" s="90"/>
      <c r="M106" s="90"/>
      <c r="N106" s="91" t="str">
        <f t="shared" si="18"/>
        <v/>
      </c>
      <c r="O106" s="90" t="str">
        <f>IF(ISERROR(IF($A106="Infant",VLOOKUP($C106,Legend!$A$15:$B$16,2,FALSE),IF($A106="Toddler",VLOOKUP($C106,Legend!$A$19:$B$20,2,FALSE),IF($A106="Pre-School (Not Eligible for Kindergarten)",VLOOKUP($C106,Legend!$A$23:$B$24,2,FALSE),IF($A106="","",""))))),"",IF($A106="Infant",VLOOKUP($C106,Legend!$A$15:$B$16,2,FALSE),IF($A106="Toddler",VLOOKUP($C106,Legend!$A$19:$B$20,2,FALSE),IF($A106="Pre-School (Not Eligible for Kindergarten)",VLOOKUP($C106,Legend!$A$23:$B$24,2,FALSE),IF($A106="","","")))))</f>
        <v/>
      </c>
      <c r="P106" s="90" t="str">
        <f>IF(ISERROR(IF($A106="Infant",VLOOKUP($C106,Legend!$A$15:$B$16,2,FALSE),IF($A106="Toddler",VLOOKUP($C106,Legend!$A$19:$B$20,2,FALSE),IF($A106="Pre-School (Not Eligible for Kindergarten)",VLOOKUP($C106,Legend!$A$23:$B$24,2,FALSE),IF($A106="","",""))))),"",IF($A106="Infant",VLOOKUP($C106,Legend!$A$15:$B$16,2,FALSE),IF($A106="Toddler",VLOOKUP($C106,Legend!$A$19:$B$20,2,FALSE),IF($A106="Pre-School (Not Eligible for Kindergarten)",VLOOKUP($C106,Legend!$A$23:$B$24,2,FALSE),IF($A106="","","")))))</f>
        <v/>
      </c>
      <c r="Q106" s="90" t="str">
        <f>IF(ISERROR(IF($A106="Infant",VLOOKUP($C106,Legend!$A$15:$B$16,2,FALSE),IF($A106="Toddler",VLOOKUP($C106,Legend!$A$19:$B$20,2,FALSE),IF($A106="Pre-School (Not Eligible for Kindergarten)",VLOOKUP($C106,Legend!$A$23:$B$24,2,FALSE),IF($A106="","",""))))),"",IF($A106="Infant",VLOOKUP($C106,Legend!$A$15:$B$16,2,FALSE),IF($A106="Toddler",VLOOKUP($C106,Legend!$A$19:$B$20,2,FALSE),IF($A106="Pre-School (Not Eligible for Kindergarten)",VLOOKUP($C106,Legend!$A$23:$B$24,2,FALSE),IF($A106="","","")))))</f>
        <v/>
      </c>
      <c r="R106" s="90" t="str">
        <f>IF(ISERROR(IF($A106="Infant",VLOOKUP($C106,Legend!$A$15:$B$16,2,FALSE),IF($A106="Toddler",VLOOKUP($C106,Legend!$A$19:$B$20,2,FALSE),IF($A106="Pre-School (Not Eligible for Kindergarten)",VLOOKUP($C106,Legend!$A$23:$B$24,2,FALSE),IF($A106="","",""))))),"",IF($A106="Infant",VLOOKUP($C106,Legend!$A$15:$B$16,2,FALSE),IF($A106="Toddler",VLOOKUP($C106,Legend!$A$19:$B$20,2,FALSE),IF($A106="Pre-School (Not Eligible for Kindergarten)",VLOOKUP($C106,Legend!$A$23:$B$24,2,FALSE),IF($A106="","","")))))</f>
        <v/>
      </c>
      <c r="S106" s="91" t="str">
        <f t="shared" si="19"/>
        <v/>
      </c>
      <c r="T106" s="91" t="str">
        <f t="shared" si="20"/>
        <v/>
      </c>
    </row>
    <row r="107" spans="1:20" s="12" customFormat="1" hidden="1" outlineLevel="1" x14ac:dyDescent="0.35">
      <c r="A107" s="89" t="e">
        <f>+IF('B) Market or Municipal Rates'!A62="","",'B) Market or Municipal Rates'!A62)</f>
        <v>#REF!</v>
      </c>
      <c r="B107" s="79" t="str">
        <f>IF(ISERROR(VLOOKUP(A107,Legend!$A$6:$B$8,2,FALSE)),"",(VLOOKUP(A107,Legend!$A$6:$B$8,2,FALSE)))</f>
        <v/>
      </c>
      <c r="C107" s="89" t="e">
        <f>+IF('A) # of Enrolments'!D62="","",'A) # of Enrolments'!D62)</f>
        <v>#REF!</v>
      </c>
      <c r="D107" s="89" t="e">
        <f>+IF('A) # of Enrolments'!C62="","",'A) # of Enrolments'!C62)</f>
        <v>#REF!</v>
      </c>
      <c r="E107" s="89" t="e">
        <f>+IF('A) # of Enrolments'!E62="","",'A) # of Enrolments'!E62)</f>
        <v>#REF!</v>
      </c>
      <c r="F107" s="90"/>
      <c r="G107" s="90"/>
      <c r="H107" s="90"/>
      <c r="I107" s="90"/>
      <c r="J107" s="90"/>
      <c r="K107" s="90"/>
      <c r="L107" s="90"/>
      <c r="M107" s="90"/>
      <c r="N107" s="91" t="str">
        <f t="shared" si="18"/>
        <v/>
      </c>
      <c r="O107" s="90" t="str">
        <f>IF(ISERROR(IF($A107="Infant",VLOOKUP($C107,Legend!$A$15:$B$16,2,FALSE),IF($A107="Toddler",VLOOKUP($C107,Legend!$A$19:$B$20,2,FALSE),IF($A107="Pre-School (Not Eligible for Kindergarten)",VLOOKUP($C107,Legend!$A$23:$B$24,2,FALSE),IF($A107="","",""))))),"",IF($A107="Infant",VLOOKUP($C107,Legend!$A$15:$B$16,2,FALSE),IF($A107="Toddler",VLOOKUP($C107,Legend!$A$19:$B$20,2,FALSE),IF($A107="Pre-School (Not Eligible for Kindergarten)",VLOOKUP($C107,Legend!$A$23:$B$24,2,FALSE),IF($A107="","","")))))</f>
        <v/>
      </c>
      <c r="P107" s="90" t="str">
        <f>IF(ISERROR(IF($A107="Infant",VLOOKUP($C107,Legend!$A$15:$B$16,2,FALSE),IF($A107="Toddler",VLOOKUP($C107,Legend!$A$19:$B$20,2,FALSE),IF($A107="Pre-School (Not Eligible for Kindergarten)",VLOOKUP($C107,Legend!$A$23:$B$24,2,FALSE),IF($A107="","",""))))),"",IF($A107="Infant",VLOOKUP($C107,Legend!$A$15:$B$16,2,FALSE),IF($A107="Toddler",VLOOKUP($C107,Legend!$A$19:$B$20,2,FALSE),IF($A107="Pre-School (Not Eligible for Kindergarten)",VLOOKUP($C107,Legend!$A$23:$B$24,2,FALSE),IF($A107="","","")))))</f>
        <v/>
      </c>
      <c r="Q107" s="90" t="str">
        <f>IF(ISERROR(IF($A107="Infant",VLOOKUP($C107,Legend!$A$15:$B$16,2,FALSE),IF($A107="Toddler",VLOOKUP($C107,Legend!$A$19:$B$20,2,FALSE),IF($A107="Pre-School (Not Eligible for Kindergarten)",VLOOKUP($C107,Legend!$A$23:$B$24,2,FALSE),IF($A107="","",""))))),"",IF($A107="Infant",VLOOKUP($C107,Legend!$A$15:$B$16,2,FALSE),IF($A107="Toddler",VLOOKUP($C107,Legend!$A$19:$B$20,2,FALSE),IF($A107="Pre-School (Not Eligible for Kindergarten)",VLOOKUP($C107,Legend!$A$23:$B$24,2,FALSE),IF($A107="","","")))))</f>
        <v/>
      </c>
      <c r="R107" s="90" t="str">
        <f>IF(ISERROR(IF($A107="Infant",VLOOKUP($C107,Legend!$A$15:$B$16,2,FALSE),IF($A107="Toddler",VLOOKUP($C107,Legend!$A$19:$B$20,2,FALSE),IF($A107="Pre-School (Not Eligible for Kindergarten)",VLOOKUP($C107,Legend!$A$23:$B$24,2,FALSE),IF($A107="","",""))))),"",IF($A107="Infant",VLOOKUP($C107,Legend!$A$15:$B$16,2,FALSE),IF($A107="Toddler",VLOOKUP($C107,Legend!$A$19:$B$20,2,FALSE),IF($A107="Pre-School (Not Eligible for Kindergarten)",VLOOKUP($C107,Legend!$A$23:$B$24,2,FALSE),IF($A107="","","")))))</f>
        <v/>
      </c>
      <c r="S107" s="91" t="str">
        <f t="shared" si="19"/>
        <v/>
      </c>
      <c r="T107" s="91" t="str">
        <f t="shared" si="20"/>
        <v/>
      </c>
    </row>
    <row r="108" spans="1:20" s="12" customFormat="1" hidden="1" outlineLevel="1" x14ac:dyDescent="0.35">
      <c r="A108" s="89" t="e">
        <f>+IF('B) Market or Municipal Rates'!A63="","",'B) Market or Municipal Rates'!A63)</f>
        <v>#REF!</v>
      </c>
      <c r="B108" s="79" t="str">
        <f>IF(ISERROR(VLOOKUP(A108,Legend!$A$6:$B$8,2,FALSE)),"",(VLOOKUP(A108,Legend!$A$6:$B$8,2,FALSE)))</f>
        <v/>
      </c>
      <c r="C108" s="89" t="e">
        <f>+IF('A) # of Enrolments'!D63="","",'A) # of Enrolments'!D63)</f>
        <v>#REF!</v>
      </c>
      <c r="D108" s="89" t="e">
        <f>+IF('A) # of Enrolments'!C63="","",'A) # of Enrolments'!C63)</f>
        <v>#REF!</v>
      </c>
      <c r="E108" s="89" t="e">
        <f>+IF('A) # of Enrolments'!E63="","",'A) # of Enrolments'!E63)</f>
        <v>#REF!</v>
      </c>
      <c r="F108" s="90"/>
      <c r="G108" s="90"/>
      <c r="H108" s="90"/>
      <c r="I108" s="90"/>
      <c r="J108" s="90"/>
      <c r="K108" s="90"/>
      <c r="L108" s="90"/>
      <c r="M108" s="90"/>
      <c r="N108" s="91" t="str">
        <f t="shared" si="18"/>
        <v/>
      </c>
      <c r="O108" s="90" t="str">
        <f>IF(ISERROR(IF($A108="Infant",VLOOKUP($C108,Legend!$A$15:$B$16,2,FALSE),IF($A108="Toddler",VLOOKUP($C108,Legend!$A$19:$B$20,2,FALSE),IF($A108="Pre-School (Not Eligible for Kindergarten)",VLOOKUP($C108,Legend!$A$23:$B$24,2,FALSE),IF($A108="","",""))))),"",IF($A108="Infant",VLOOKUP($C108,Legend!$A$15:$B$16,2,FALSE),IF($A108="Toddler",VLOOKUP($C108,Legend!$A$19:$B$20,2,FALSE),IF($A108="Pre-School (Not Eligible for Kindergarten)",VLOOKUP($C108,Legend!$A$23:$B$24,2,FALSE),IF($A108="","","")))))</f>
        <v/>
      </c>
      <c r="P108" s="90" t="str">
        <f>IF(ISERROR(IF($A108="Infant",VLOOKUP($C108,Legend!$A$15:$B$16,2,FALSE),IF($A108="Toddler",VLOOKUP($C108,Legend!$A$19:$B$20,2,FALSE),IF($A108="Pre-School (Not Eligible for Kindergarten)",VLOOKUP($C108,Legend!$A$23:$B$24,2,FALSE),IF($A108="","",""))))),"",IF($A108="Infant",VLOOKUP($C108,Legend!$A$15:$B$16,2,FALSE),IF($A108="Toddler",VLOOKUP($C108,Legend!$A$19:$B$20,2,FALSE),IF($A108="Pre-School (Not Eligible for Kindergarten)",VLOOKUP($C108,Legend!$A$23:$B$24,2,FALSE),IF($A108="","","")))))</f>
        <v/>
      </c>
      <c r="Q108" s="90" t="str">
        <f>IF(ISERROR(IF($A108="Infant",VLOOKUP($C108,Legend!$A$15:$B$16,2,FALSE),IF($A108="Toddler",VLOOKUP($C108,Legend!$A$19:$B$20,2,FALSE),IF($A108="Pre-School (Not Eligible for Kindergarten)",VLOOKUP($C108,Legend!$A$23:$B$24,2,FALSE),IF($A108="","",""))))),"",IF($A108="Infant",VLOOKUP($C108,Legend!$A$15:$B$16,2,FALSE),IF($A108="Toddler",VLOOKUP($C108,Legend!$A$19:$B$20,2,FALSE),IF($A108="Pre-School (Not Eligible for Kindergarten)",VLOOKUP($C108,Legend!$A$23:$B$24,2,FALSE),IF($A108="","","")))))</f>
        <v/>
      </c>
      <c r="R108" s="90" t="str">
        <f>IF(ISERROR(IF($A108="Infant",VLOOKUP($C108,Legend!$A$15:$B$16,2,FALSE),IF($A108="Toddler",VLOOKUP($C108,Legend!$A$19:$B$20,2,FALSE),IF($A108="Pre-School (Not Eligible for Kindergarten)",VLOOKUP($C108,Legend!$A$23:$B$24,2,FALSE),IF($A108="","",""))))),"",IF($A108="Infant",VLOOKUP($C108,Legend!$A$15:$B$16,2,FALSE),IF($A108="Toddler",VLOOKUP($C108,Legend!$A$19:$B$20,2,FALSE),IF($A108="Pre-School (Not Eligible for Kindergarten)",VLOOKUP($C108,Legend!$A$23:$B$24,2,FALSE),IF($A108="","","")))))</f>
        <v/>
      </c>
      <c r="S108" s="91" t="str">
        <f t="shared" si="19"/>
        <v/>
      </c>
      <c r="T108" s="91" t="str">
        <f t="shared" si="20"/>
        <v/>
      </c>
    </row>
    <row r="109" spans="1:20" s="12" customFormat="1" hidden="1" outlineLevel="1" x14ac:dyDescent="0.35">
      <c r="A109" s="89" t="e">
        <f>+IF('B) Market or Municipal Rates'!A64="","",'B) Market or Municipal Rates'!A64)</f>
        <v>#REF!</v>
      </c>
      <c r="B109" s="79" t="str">
        <f>IF(ISERROR(VLOOKUP(A109,Legend!$A$6:$B$8,2,FALSE)),"",(VLOOKUP(A109,Legend!$A$6:$B$8,2,FALSE)))</f>
        <v/>
      </c>
      <c r="C109" s="89" t="e">
        <f>+IF('A) # of Enrolments'!D64="","",'A) # of Enrolments'!D64)</f>
        <v>#REF!</v>
      </c>
      <c r="D109" s="89" t="e">
        <f>+IF('A) # of Enrolments'!C64="","",'A) # of Enrolments'!C64)</f>
        <v>#REF!</v>
      </c>
      <c r="E109" s="89" t="e">
        <f>+IF('A) # of Enrolments'!E64="","",'A) # of Enrolments'!E64)</f>
        <v>#REF!</v>
      </c>
      <c r="F109" s="90"/>
      <c r="G109" s="90"/>
      <c r="H109" s="90"/>
      <c r="I109" s="90"/>
      <c r="J109" s="90"/>
      <c r="K109" s="90"/>
      <c r="L109" s="90"/>
      <c r="M109" s="90"/>
      <c r="N109" s="91" t="str">
        <f t="shared" si="18"/>
        <v/>
      </c>
      <c r="O109" s="90" t="str">
        <f>IF(ISERROR(IF($A109="Infant",VLOOKUP($C109,Legend!$A$15:$B$16,2,FALSE),IF($A109="Toddler",VLOOKUP($C109,Legend!$A$19:$B$20,2,FALSE),IF($A109="Pre-School (Not Eligible for Kindergarten)",VLOOKUP($C109,Legend!$A$23:$B$24,2,FALSE),IF($A109="","",""))))),"",IF($A109="Infant",VLOOKUP($C109,Legend!$A$15:$B$16,2,FALSE),IF($A109="Toddler",VLOOKUP($C109,Legend!$A$19:$B$20,2,FALSE),IF($A109="Pre-School (Not Eligible for Kindergarten)",VLOOKUP($C109,Legend!$A$23:$B$24,2,FALSE),IF($A109="","","")))))</f>
        <v/>
      </c>
      <c r="P109" s="90" t="str">
        <f>IF(ISERROR(IF($A109="Infant",VLOOKUP($C109,Legend!$A$15:$B$16,2,FALSE),IF($A109="Toddler",VLOOKUP($C109,Legend!$A$19:$B$20,2,FALSE),IF($A109="Pre-School (Not Eligible for Kindergarten)",VLOOKUP($C109,Legend!$A$23:$B$24,2,FALSE),IF($A109="","",""))))),"",IF($A109="Infant",VLOOKUP($C109,Legend!$A$15:$B$16,2,FALSE),IF($A109="Toddler",VLOOKUP($C109,Legend!$A$19:$B$20,2,FALSE),IF($A109="Pre-School (Not Eligible for Kindergarten)",VLOOKUP($C109,Legend!$A$23:$B$24,2,FALSE),IF($A109="","","")))))</f>
        <v/>
      </c>
      <c r="Q109" s="90" t="str">
        <f>IF(ISERROR(IF($A109="Infant",VLOOKUP($C109,Legend!$A$15:$B$16,2,FALSE),IF($A109="Toddler",VLOOKUP($C109,Legend!$A$19:$B$20,2,FALSE),IF($A109="Pre-School (Not Eligible for Kindergarten)",VLOOKUP($C109,Legend!$A$23:$B$24,2,FALSE),IF($A109="","",""))))),"",IF($A109="Infant",VLOOKUP($C109,Legend!$A$15:$B$16,2,FALSE),IF($A109="Toddler",VLOOKUP($C109,Legend!$A$19:$B$20,2,FALSE),IF($A109="Pre-School (Not Eligible for Kindergarten)",VLOOKUP($C109,Legend!$A$23:$B$24,2,FALSE),IF($A109="","","")))))</f>
        <v/>
      </c>
      <c r="R109" s="90" t="str">
        <f>IF(ISERROR(IF($A109="Infant",VLOOKUP($C109,Legend!$A$15:$B$16,2,FALSE),IF($A109="Toddler",VLOOKUP($C109,Legend!$A$19:$B$20,2,FALSE),IF($A109="Pre-School (Not Eligible for Kindergarten)",VLOOKUP($C109,Legend!$A$23:$B$24,2,FALSE),IF($A109="","",""))))),"",IF($A109="Infant",VLOOKUP($C109,Legend!$A$15:$B$16,2,FALSE),IF($A109="Toddler",VLOOKUP($C109,Legend!$A$19:$B$20,2,FALSE),IF($A109="Pre-School (Not Eligible for Kindergarten)",VLOOKUP($C109,Legend!$A$23:$B$24,2,FALSE),IF($A109="","","")))))</f>
        <v/>
      </c>
      <c r="S109" s="91" t="str">
        <f t="shared" si="19"/>
        <v/>
      </c>
      <c r="T109" s="91" t="str">
        <f t="shared" si="20"/>
        <v/>
      </c>
    </row>
    <row r="110" spans="1:20" s="12" customFormat="1" ht="15" hidden="1" outlineLevel="1" thickBot="1" x14ac:dyDescent="0.4">
      <c r="A110" s="65"/>
      <c r="B110" s="65"/>
      <c r="C110" s="65"/>
      <c r="D110" s="65"/>
      <c r="E110" s="65"/>
      <c r="F110" s="134"/>
      <c r="G110" s="134"/>
      <c r="H110" s="134"/>
      <c r="I110" s="134"/>
      <c r="J110" s="134"/>
      <c r="K110" s="134"/>
      <c r="L110" s="134"/>
      <c r="M110" s="134"/>
      <c r="N110" s="94"/>
      <c r="O110" s="134"/>
      <c r="P110" s="134"/>
      <c r="Q110" s="134"/>
      <c r="R110" s="134"/>
      <c r="S110" s="94"/>
      <c r="T110" s="94"/>
    </row>
    <row r="111" spans="1:20" s="12" customFormat="1" ht="15" hidden="1" outlineLevel="1" thickTop="1" x14ac:dyDescent="0.35">
      <c r="A111" s="88"/>
      <c r="B111" s="88"/>
      <c r="C111" s="88"/>
      <c r="D111" s="88"/>
      <c r="E111" s="88"/>
      <c r="F111" s="88"/>
      <c r="G111" s="88"/>
      <c r="H111" s="88"/>
      <c r="I111" s="88"/>
      <c r="J111" s="88"/>
      <c r="K111" s="88"/>
      <c r="L111" s="88"/>
      <c r="M111" s="88"/>
      <c r="N111" s="88"/>
      <c r="O111" s="88"/>
      <c r="P111" s="88"/>
      <c r="Q111" s="88"/>
      <c r="R111" s="88"/>
      <c r="S111" s="88"/>
      <c r="T111" s="88"/>
    </row>
    <row r="112" spans="1:20" s="12" customFormat="1" hidden="1" outlineLevel="1" x14ac:dyDescent="0.35">
      <c r="A112" s="135" t="s">
        <v>192</v>
      </c>
      <c r="B112" s="136"/>
      <c r="C112" s="136"/>
      <c r="D112" s="136"/>
      <c r="E112" s="136"/>
      <c r="F112" s="136"/>
      <c r="G112" s="136"/>
      <c r="H112" s="136"/>
      <c r="I112" s="136"/>
      <c r="J112" s="136"/>
      <c r="K112" s="136"/>
      <c r="L112" s="136"/>
      <c r="M112" s="136"/>
      <c r="N112" s="136"/>
      <c r="O112" s="136"/>
      <c r="P112" s="136"/>
      <c r="Q112" s="136"/>
      <c r="R112" s="136"/>
      <c r="S112" s="136"/>
      <c r="T112" s="137"/>
    </row>
    <row r="113" spans="1:20" s="12" customFormat="1" ht="58" hidden="1" outlineLevel="1" x14ac:dyDescent="0.35">
      <c r="A113" s="54" t="s">
        <v>213</v>
      </c>
      <c r="B113" s="54" t="s">
        <v>178</v>
      </c>
      <c r="C113" s="55" t="s">
        <v>210</v>
      </c>
      <c r="D113" s="55" t="s">
        <v>209</v>
      </c>
      <c r="E113" s="55" t="s">
        <v>179</v>
      </c>
      <c r="F113" s="57" t="s">
        <v>400</v>
      </c>
      <c r="G113" s="57" t="s">
        <v>401</v>
      </c>
      <c r="H113" s="57" t="s">
        <v>402</v>
      </c>
      <c r="I113" s="57" t="s">
        <v>403</v>
      </c>
      <c r="J113" s="57" t="s">
        <v>404</v>
      </c>
      <c r="K113" s="57" t="s">
        <v>405</v>
      </c>
      <c r="L113" s="57" t="s">
        <v>406</v>
      </c>
      <c r="M113" s="57" t="s">
        <v>407</v>
      </c>
      <c r="N113" s="55" t="s">
        <v>408</v>
      </c>
      <c r="O113" s="58" t="s">
        <v>409</v>
      </c>
      <c r="P113" s="58" t="s">
        <v>410</v>
      </c>
      <c r="Q113" s="58" t="s">
        <v>411</v>
      </c>
      <c r="R113" s="58" t="s">
        <v>412</v>
      </c>
      <c r="S113" s="55" t="s">
        <v>413</v>
      </c>
      <c r="T113" s="55" t="s">
        <v>414</v>
      </c>
    </row>
    <row r="114" spans="1:20" s="12" customFormat="1" ht="6.75" hidden="1" customHeight="1" outlineLevel="1" x14ac:dyDescent="0.35">
      <c r="A114" s="59"/>
      <c r="B114" s="59"/>
      <c r="C114" s="59"/>
      <c r="D114" s="59"/>
      <c r="E114" s="59"/>
      <c r="F114" s="59"/>
      <c r="G114" s="59"/>
      <c r="H114" s="59"/>
      <c r="I114" s="59"/>
      <c r="J114" s="59"/>
      <c r="K114" s="59"/>
      <c r="L114" s="59"/>
      <c r="M114" s="59"/>
      <c r="N114" s="81"/>
      <c r="O114" s="59"/>
      <c r="P114" s="59"/>
      <c r="Q114" s="59"/>
      <c r="R114" s="59"/>
      <c r="S114" s="59"/>
      <c r="T114" s="59"/>
    </row>
    <row r="115" spans="1:20" s="12" customFormat="1" hidden="1" outlineLevel="1" x14ac:dyDescent="0.35">
      <c r="A115" s="89" t="e">
        <f t="shared" ref="A115:A126" si="21">+IF(A98="","",A98)</f>
        <v>#REF!</v>
      </c>
      <c r="B115" s="79" t="str">
        <f>IF(ISERROR(VLOOKUP(A115,Legend!$A$6:$B$8,2,FALSE)),"",(VLOOKUP(A115,Legend!$A$6:$B$8,2,FALSE)))</f>
        <v/>
      </c>
      <c r="C115" s="89" t="e">
        <f t="shared" ref="C115:E126" si="22">+IF(C98="","",C98)</f>
        <v>#REF!</v>
      </c>
      <c r="D115" s="89" t="e">
        <f t="shared" si="22"/>
        <v>#REF!</v>
      </c>
      <c r="E115" s="89" t="e">
        <f t="shared" si="22"/>
        <v>#REF!</v>
      </c>
      <c r="F115" s="90" t="str">
        <f>IF(ISERROR(+F98*'A) # of Enrolments'!I53*'A) # of Enrolments'!$H53/12),"",+F98*'A) # of Enrolments'!I53*'A) # of Enrolments'!$H53/12)</f>
        <v/>
      </c>
      <c r="G115" s="90" t="str">
        <f>IF(ISERROR(+G98*'A) # of Enrolments'!J53*'A) # of Enrolments'!$H53/12),"",+G98*'A) # of Enrolments'!J53*'A) # of Enrolments'!$H53/12)</f>
        <v/>
      </c>
      <c r="H115" s="90" t="str">
        <f>IF(ISERROR(+H98*'A) # of Enrolments'!K53*'A) # of Enrolments'!$H53/12),"",+H98*'A) # of Enrolments'!K53*'A) # of Enrolments'!$H53/12)</f>
        <v/>
      </c>
      <c r="I115" s="90" t="str">
        <f>IF(ISERROR(+I98*'A) # of Enrolments'!L53*'A) # of Enrolments'!$H53/12),"",+I98*'A) # of Enrolments'!L53*'A) # of Enrolments'!$H53/12)</f>
        <v/>
      </c>
      <c r="J115" s="90" t="str">
        <f>IF(ISERROR(+J98*'A) # of Enrolments'!M53*'A) # of Enrolments'!$H53/12),"",+J98*'A) # of Enrolments'!M53*'A) # of Enrolments'!$H53/12)</f>
        <v/>
      </c>
      <c r="K115" s="90" t="str">
        <f>IF(ISERROR(+K98*'A) # of Enrolments'!N53*'A) # of Enrolments'!$H53/12),"",+K98*'A) # of Enrolments'!N53*'A) # of Enrolments'!$H53/12)</f>
        <v/>
      </c>
      <c r="L115" s="90" t="str">
        <f>IF(ISERROR(+L98*'A) # of Enrolments'!O53*'A) # of Enrolments'!$H53/12),"",+L98*'A) # of Enrolments'!O53*'A) # of Enrolments'!$H53/12)</f>
        <v/>
      </c>
      <c r="M115" s="90" t="str">
        <f>IF(ISERROR(+M98*'A) # of Enrolments'!P53*'A) # of Enrolments'!$H53/12),"",+M98*'A) # of Enrolments'!P53*'A) # of Enrolments'!$H53/12)</f>
        <v/>
      </c>
      <c r="N115" s="91">
        <f t="shared" ref="N115:N127" si="23">SUM(F115:M115)</f>
        <v>0</v>
      </c>
      <c r="O115" s="90" t="str">
        <f>IF(ISERROR(+O98*'A) # of Enrolments'!R53*'A) # of Enrolments'!$H53/'A) # of Enrolments'!$F53),"",+O98*'A) # of Enrolments'!R53*'A) # of Enrolments'!$H53/'A) # of Enrolments'!$F53)</f>
        <v/>
      </c>
      <c r="P115" s="90" t="str">
        <f>IF(ISERROR(+P98*'A) # of Enrolments'!S53*'A) # of Enrolments'!$H53/'A) # of Enrolments'!$F53),"",+P98*'A) # of Enrolments'!S53*'A) # of Enrolments'!$H53/'A) # of Enrolments'!$F53)</f>
        <v/>
      </c>
      <c r="Q115" s="90" t="str">
        <f>IF(ISERROR(+Q98*'A) # of Enrolments'!T53*'A) # of Enrolments'!$H53/'A) # of Enrolments'!$F53),"",+Q98*'A) # of Enrolments'!T53*'A) # of Enrolments'!$H53/'A) # of Enrolments'!$F53)</f>
        <v/>
      </c>
      <c r="R115" s="90" t="str">
        <f>IF(ISERROR(+R98*'A) # of Enrolments'!U53*'A) # of Enrolments'!$H53/'A) # of Enrolments'!$F53),"",+R98*'A) # of Enrolments'!U53*'A) # of Enrolments'!$H53/'A) # of Enrolments'!$F53)</f>
        <v/>
      </c>
      <c r="S115" s="91">
        <f t="shared" ref="S115:S127" si="24">IF(ISERROR(SUM(O115:R115)),"",(SUM(O115:R115)))</f>
        <v>0</v>
      </c>
      <c r="T115" s="91">
        <f>+S115+N115</f>
        <v>0</v>
      </c>
    </row>
    <row r="116" spans="1:20" s="12" customFormat="1" hidden="1" outlineLevel="1" x14ac:dyDescent="0.35">
      <c r="A116" s="89" t="e">
        <f t="shared" si="21"/>
        <v>#REF!</v>
      </c>
      <c r="B116" s="79" t="str">
        <f>IF(ISERROR(VLOOKUP(A116,Legend!$A$6:$B$8,2,FALSE)),"",(VLOOKUP(A116,Legend!$A$6:$B$8,2,FALSE)))</f>
        <v/>
      </c>
      <c r="C116" s="89" t="e">
        <f t="shared" si="22"/>
        <v>#REF!</v>
      </c>
      <c r="D116" s="89" t="e">
        <f t="shared" si="22"/>
        <v>#REF!</v>
      </c>
      <c r="E116" s="89" t="e">
        <f t="shared" si="22"/>
        <v>#REF!</v>
      </c>
      <c r="F116" s="90" t="str">
        <f>IF(ISERROR(+F99*'A) # of Enrolments'!I54*'A) # of Enrolments'!$H54/12),"",+F99*'A) # of Enrolments'!I54*'A) # of Enrolments'!$H54/12)</f>
        <v/>
      </c>
      <c r="G116" s="90" t="str">
        <f>IF(ISERROR(+G99*'A) # of Enrolments'!J54*'A) # of Enrolments'!$H54/12),"",+G99*'A) # of Enrolments'!J54*'A) # of Enrolments'!$H54/12)</f>
        <v/>
      </c>
      <c r="H116" s="90" t="str">
        <f>IF(ISERROR(+H99*'A) # of Enrolments'!K54*'A) # of Enrolments'!$H54/12),"",+H99*'A) # of Enrolments'!K54*'A) # of Enrolments'!$H54/12)</f>
        <v/>
      </c>
      <c r="I116" s="90" t="str">
        <f>IF(ISERROR(+I99*'A) # of Enrolments'!L54*'A) # of Enrolments'!$H54/12),"",+I99*'A) # of Enrolments'!L54*'A) # of Enrolments'!$H54/12)</f>
        <v/>
      </c>
      <c r="J116" s="90" t="str">
        <f>IF(ISERROR(+J99*'A) # of Enrolments'!M54*'A) # of Enrolments'!$H54/12),"",+J99*'A) # of Enrolments'!M54*'A) # of Enrolments'!$H54/12)</f>
        <v/>
      </c>
      <c r="K116" s="90" t="str">
        <f>IF(ISERROR(+K99*'A) # of Enrolments'!N54*'A) # of Enrolments'!$H54/12),"",+K99*'A) # of Enrolments'!N54*'A) # of Enrolments'!$H54/12)</f>
        <v/>
      </c>
      <c r="L116" s="90" t="str">
        <f>IF(ISERROR(+L99*'A) # of Enrolments'!O54*'A) # of Enrolments'!$H54/12),"",+L99*'A) # of Enrolments'!O54*'A) # of Enrolments'!$H54/12)</f>
        <v/>
      </c>
      <c r="M116" s="90" t="str">
        <f>IF(ISERROR(+M99*'A) # of Enrolments'!P54*'A) # of Enrolments'!$H54/12),"",+M99*'A) # of Enrolments'!P54*'A) # of Enrolments'!$H54/12)</f>
        <v/>
      </c>
      <c r="N116" s="91">
        <f t="shared" si="23"/>
        <v>0</v>
      </c>
      <c r="O116" s="90" t="str">
        <f>IF(ISERROR(+O99*'A) # of Enrolments'!R54*'A) # of Enrolments'!$H54/'A) # of Enrolments'!$F54),"",+O99*'A) # of Enrolments'!R54*'A) # of Enrolments'!$H54/'A) # of Enrolments'!$F54)</f>
        <v/>
      </c>
      <c r="P116" s="90" t="str">
        <f>IF(ISERROR(+P99*'A) # of Enrolments'!S54*'A) # of Enrolments'!$H54/'A) # of Enrolments'!$F54),"",+P99*'A) # of Enrolments'!S54*'A) # of Enrolments'!$H54/'A) # of Enrolments'!$F54)</f>
        <v/>
      </c>
      <c r="Q116" s="90" t="str">
        <f>IF(ISERROR(+Q99*'A) # of Enrolments'!T54*'A) # of Enrolments'!$H54/'A) # of Enrolments'!$F54),"",+Q99*'A) # of Enrolments'!T54*'A) # of Enrolments'!$H54/'A) # of Enrolments'!$F54)</f>
        <v/>
      </c>
      <c r="R116" s="90" t="str">
        <f>IF(ISERROR(+R99*'A) # of Enrolments'!U54*'A) # of Enrolments'!$H54/'A) # of Enrolments'!$F54),"",+R99*'A) # of Enrolments'!U54*'A) # of Enrolments'!$H54/'A) # of Enrolments'!$F54)</f>
        <v/>
      </c>
      <c r="S116" s="91">
        <f t="shared" si="24"/>
        <v>0</v>
      </c>
      <c r="T116" s="91">
        <f t="shared" ref="T116:T127" si="25">IF(ISERROR(SUM(R116,Q116,P116,O116,M116,L116,K116,J116,I116,H116,G116,F116)),"",(SUM(R116,Q116,P116,O116,M116,L116,K116,J116,I116,H116,G116,F116)))</f>
        <v>0</v>
      </c>
    </row>
    <row r="117" spans="1:20" s="12" customFormat="1" hidden="1" outlineLevel="1" x14ac:dyDescent="0.35">
      <c r="A117" s="89" t="e">
        <f t="shared" si="21"/>
        <v>#REF!</v>
      </c>
      <c r="B117" s="79" t="str">
        <f>IF(ISERROR(VLOOKUP(A117,Legend!$A$6:$B$8,2,FALSE)),"",(VLOOKUP(A117,Legend!$A$6:$B$8,2,FALSE)))</f>
        <v/>
      </c>
      <c r="C117" s="89" t="e">
        <f t="shared" si="22"/>
        <v>#REF!</v>
      </c>
      <c r="D117" s="89" t="e">
        <f t="shared" si="22"/>
        <v>#REF!</v>
      </c>
      <c r="E117" s="89" t="e">
        <f t="shared" si="22"/>
        <v>#REF!</v>
      </c>
      <c r="F117" s="90" t="str">
        <f>IF(ISERROR(+F100*'A) # of Enrolments'!I55*'A) # of Enrolments'!$H55/12),"",+F100*'A) # of Enrolments'!I55*'A) # of Enrolments'!$H55/12)</f>
        <v/>
      </c>
      <c r="G117" s="90" t="str">
        <f>IF(ISERROR(+G100*'A) # of Enrolments'!J55*'A) # of Enrolments'!$H55/12),"",+G100*'A) # of Enrolments'!J55*'A) # of Enrolments'!$H55/12)</f>
        <v/>
      </c>
      <c r="H117" s="90" t="str">
        <f>IF(ISERROR(+H100*'A) # of Enrolments'!K55*'A) # of Enrolments'!$H55/12),"",+H100*'A) # of Enrolments'!K55*'A) # of Enrolments'!$H55/12)</f>
        <v/>
      </c>
      <c r="I117" s="90" t="str">
        <f>IF(ISERROR(+I100*'A) # of Enrolments'!L55*'A) # of Enrolments'!$H55/12),"",+I100*'A) # of Enrolments'!L55*'A) # of Enrolments'!$H55/12)</f>
        <v/>
      </c>
      <c r="J117" s="90" t="str">
        <f>IF(ISERROR(+J100*'A) # of Enrolments'!M55*'A) # of Enrolments'!$H55/12),"",+J100*'A) # of Enrolments'!M55*'A) # of Enrolments'!$H55/12)</f>
        <v/>
      </c>
      <c r="K117" s="90" t="str">
        <f>IF(ISERROR(+K100*'A) # of Enrolments'!N55*'A) # of Enrolments'!$H55/12),"",+K100*'A) # of Enrolments'!N55*'A) # of Enrolments'!$H55/12)</f>
        <v/>
      </c>
      <c r="L117" s="90" t="str">
        <f>IF(ISERROR(+L100*'A) # of Enrolments'!O55*'A) # of Enrolments'!$H55/12),"",+L100*'A) # of Enrolments'!O55*'A) # of Enrolments'!$H55/12)</f>
        <v/>
      </c>
      <c r="M117" s="90" t="str">
        <f>IF(ISERROR(+M100*'A) # of Enrolments'!P55*'A) # of Enrolments'!$H55/12),"",+M100*'A) # of Enrolments'!P55*'A) # of Enrolments'!$H55/12)</f>
        <v/>
      </c>
      <c r="N117" s="91">
        <f t="shared" si="23"/>
        <v>0</v>
      </c>
      <c r="O117" s="90" t="str">
        <f>IF(ISERROR(+O100*'A) # of Enrolments'!R55*'A) # of Enrolments'!$H55/'A) # of Enrolments'!$F55),"",+O100*'A) # of Enrolments'!R55*'A) # of Enrolments'!$H55/'A) # of Enrolments'!$F55)</f>
        <v/>
      </c>
      <c r="P117" s="90" t="str">
        <f>IF(ISERROR(+P100*'A) # of Enrolments'!S55*'A) # of Enrolments'!$H55/'A) # of Enrolments'!$F55),"",+P100*'A) # of Enrolments'!S55*'A) # of Enrolments'!$H55/'A) # of Enrolments'!$F55)</f>
        <v/>
      </c>
      <c r="Q117" s="90" t="str">
        <f>IF(ISERROR(+Q100*'A) # of Enrolments'!T55*'A) # of Enrolments'!$H55/'A) # of Enrolments'!$F55),"",+Q100*'A) # of Enrolments'!T55*'A) # of Enrolments'!$H55/'A) # of Enrolments'!$F55)</f>
        <v/>
      </c>
      <c r="R117" s="90" t="str">
        <f>IF(ISERROR(+R100*'A) # of Enrolments'!U55*'A) # of Enrolments'!$H55/'A) # of Enrolments'!$F55),"",+R100*'A) # of Enrolments'!U55*'A) # of Enrolments'!$H55/'A) # of Enrolments'!$F55)</f>
        <v/>
      </c>
      <c r="S117" s="91">
        <f t="shared" si="24"/>
        <v>0</v>
      </c>
      <c r="T117" s="91">
        <f t="shared" si="25"/>
        <v>0</v>
      </c>
    </row>
    <row r="118" spans="1:20" s="12" customFormat="1" hidden="1" outlineLevel="1" x14ac:dyDescent="0.35">
      <c r="A118" s="89" t="e">
        <f t="shared" si="21"/>
        <v>#REF!</v>
      </c>
      <c r="B118" s="79" t="str">
        <f>IF(ISERROR(VLOOKUP(A118,Legend!$A$6:$B$8,2,FALSE)),"",(VLOOKUP(A118,Legend!$A$6:$B$8,2,FALSE)))</f>
        <v/>
      </c>
      <c r="C118" s="89" t="e">
        <f t="shared" si="22"/>
        <v>#REF!</v>
      </c>
      <c r="D118" s="89" t="e">
        <f t="shared" si="22"/>
        <v>#REF!</v>
      </c>
      <c r="E118" s="89" t="e">
        <f t="shared" si="22"/>
        <v>#REF!</v>
      </c>
      <c r="F118" s="90" t="str">
        <f>IF(ISERROR(+F101*'A) # of Enrolments'!I56*'A) # of Enrolments'!$H56/12),"",+F101*'A) # of Enrolments'!I56*'A) # of Enrolments'!$H56/12)</f>
        <v/>
      </c>
      <c r="G118" s="90" t="str">
        <f>IF(ISERROR(+G101*'A) # of Enrolments'!J56*'A) # of Enrolments'!$H56/12),"",+G101*'A) # of Enrolments'!J56*'A) # of Enrolments'!$H56/12)</f>
        <v/>
      </c>
      <c r="H118" s="90" t="str">
        <f>IF(ISERROR(+H101*'A) # of Enrolments'!K56*'A) # of Enrolments'!$H56/12),"",+H101*'A) # of Enrolments'!K56*'A) # of Enrolments'!$H56/12)</f>
        <v/>
      </c>
      <c r="I118" s="90" t="str">
        <f>IF(ISERROR(+I101*'A) # of Enrolments'!L56*'A) # of Enrolments'!$H56/12),"",+I101*'A) # of Enrolments'!L56*'A) # of Enrolments'!$H56/12)</f>
        <v/>
      </c>
      <c r="J118" s="90" t="str">
        <f>IF(ISERROR(+J101*'A) # of Enrolments'!M56*'A) # of Enrolments'!$H56/12),"",+J101*'A) # of Enrolments'!M56*'A) # of Enrolments'!$H56/12)</f>
        <v/>
      </c>
      <c r="K118" s="90" t="str">
        <f>IF(ISERROR(+K101*'A) # of Enrolments'!N56*'A) # of Enrolments'!$H56/12),"",+K101*'A) # of Enrolments'!N56*'A) # of Enrolments'!$H56/12)</f>
        <v/>
      </c>
      <c r="L118" s="90" t="str">
        <f>IF(ISERROR(+L101*'A) # of Enrolments'!O56*'A) # of Enrolments'!$H56/12),"",+L101*'A) # of Enrolments'!O56*'A) # of Enrolments'!$H56/12)</f>
        <v/>
      </c>
      <c r="M118" s="90" t="str">
        <f>IF(ISERROR(+M101*'A) # of Enrolments'!P56*'A) # of Enrolments'!$H56/12),"",+M101*'A) # of Enrolments'!P56*'A) # of Enrolments'!$H56/12)</f>
        <v/>
      </c>
      <c r="N118" s="91">
        <f t="shared" si="23"/>
        <v>0</v>
      </c>
      <c r="O118" s="90" t="str">
        <f>IF(ISERROR(+O101*'A) # of Enrolments'!R56*'A) # of Enrolments'!$H56/'A) # of Enrolments'!$F56),"",+O101*'A) # of Enrolments'!R56*'A) # of Enrolments'!$H56/'A) # of Enrolments'!$F56)</f>
        <v/>
      </c>
      <c r="P118" s="90" t="str">
        <f>IF(ISERROR(+P101*'A) # of Enrolments'!S56*'A) # of Enrolments'!$H56/'A) # of Enrolments'!$F56),"",+P101*'A) # of Enrolments'!S56*'A) # of Enrolments'!$H56/'A) # of Enrolments'!$F56)</f>
        <v/>
      </c>
      <c r="Q118" s="90" t="str">
        <f>IF(ISERROR(+Q101*'A) # of Enrolments'!T56*'A) # of Enrolments'!$H56/'A) # of Enrolments'!$F56),"",+Q101*'A) # of Enrolments'!T56*'A) # of Enrolments'!$H56/'A) # of Enrolments'!$F56)</f>
        <v/>
      </c>
      <c r="R118" s="90" t="str">
        <f>IF(ISERROR(+R101*'A) # of Enrolments'!U56*'A) # of Enrolments'!$H56/'A) # of Enrolments'!$F56),"",+R101*'A) # of Enrolments'!U56*'A) # of Enrolments'!$H56/'A) # of Enrolments'!$F56)</f>
        <v/>
      </c>
      <c r="S118" s="91">
        <f t="shared" si="24"/>
        <v>0</v>
      </c>
      <c r="T118" s="91">
        <f t="shared" si="25"/>
        <v>0</v>
      </c>
    </row>
    <row r="119" spans="1:20" s="12" customFormat="1" hidden="1" outlineLevel="1" x14ac:dyDescent="0.35">
      <c r="A119" s="89" t="e">
        <f t="shared" si="21"/>
        <v>#REF!</v>
      </c>
      <c r="B119" s="79" t="str">
        <f>IF(ISERROR(VLOOKUP(A119,Legend!$A$6:$B$8,2,FALSE)),"",(VLOOKUP(A119,Legend!$A$6:$B$8,2,FALSE)))</f>
        <v/>
      </c>
      <c r="C119" s="89" t="e">
        <f t="shared" si="22"/>
        <v>#REF!</v>
      </c>
      <c r="D119" s="89" t="e">
        <f t="shared" si="22"/>
        <v>#REF!</v>
      </c>
      <c r="E119" s="89" t="e">
        <f t="shared" si="22"/>
        <v>#REF!</v>
      </c>
      <c r="F119" s="90" t="str">
        <f>IF(ISERROR(+F102*'A) # of Enrolments'!I57*'A) # of Enrolments'!$H57/12),"",+F102*'A) # of Enrolments'!I57*'A) # of Enrolments'!$H57/12)</f>
        <v/>
      </c>
      <c r="G119" s="90" t="str">
        <f>IF(ISERROR(+G102*'A) # of Enrolments'!J57*'A) # of Enrolments'!$H57/12),"",+G102*'A) # of Enrolments'!J57*'A) # of Enrolments'!$H57/12)</f>
        <v/>
      </c>
      <c r="H119" s="90" t="str">
        <f>IF(ISERROR(+H102*'A) # of Enrolments'!K57*'A) # of Enrolments'!$H57/12),"",+H102*'A) # of Enrolments'!K57*'A) # of Enrolments'!$H57/12)</f>
        <v/>
      </c>
      <c r="I119" s="90" t="str">
        <f>IF(ISERROR(+I102*'A) # of Enrolments'!L57*'A) # of Enrolments'!$H57/12),"",+I102*'A) # of Enrolments'!L57*'A) # of Enrolments'!$H57/12)</f>
        <v/>
      </c>
      <c r="J119" s="90" t="str">
        <f>IF(ISERROR(+J102*'A) # of Enrolments'!M57*'A) # of Enrolments'!$H57/12),"",+J102*'A) # of Enrolments'!M57*'A) # of Enrolments'!$H57/12)</f>
        <v/>
      </c>
      <c r="K119" s="90" t="str">
        <f>IF(ISERROR(+K102*'A) # of Enrolments'!N57*'A) # of Enrolments'!$H57/12),"",+K102*'A) # of Enrolments'!N57*'A) # of Enrolments'!$H57/12)</f>
        <v/>
      </c>
      <c r="L119" s="90" t="str">
        <f>IF(ISERROR(+L102*'A) # of Enrolments'!O57*'A) # of Enrolments'!$H57/12),"",+L102*'A) # of Enrolments'!O57*'A) # of Enrolments'!$H57/12)</f>
        <v/>
      </c>
      <c r="M119" s="90" t="str">
        <f>IF(ISERROR(+M102*'A) # of Enrolments'!P57*'A) # of Enrolments'!$H57/12),"",+M102*'A) # of Enrolments'!P57*'A) # of Enrolments'!$H57/12)</f>
        <v/>
      </c>
      <c r="N119" s="91">
        <f t="shared" si="23"/>
        <v>0</v>
      </c>
      <c r="O119" s="90" t="str">
        <f>IF(ISERROR(+O102*'A) # of Enrolments'!R57*'A) # of Enrolments'!$H57/'A) # of Enrolments'!$F57),"",+O102*'A) # of Enrolments'!R57*'A) # of Enrolments'!$H57/'A) # of Enrolments'!$F57)</f>
        <v/>
      </c>
      <c r="P119" s="90" t="str">
        <f>IF(ISERROR(+P102*'A) # of Enrolments'!S57*'A) # of Enrolments'!$H57/'A) # of Enrolments'!$F57),"",+P102*'A) # of Enrolments'!S57*'A) # of Enrolments'!$H57/'A) # of Enrolments'!$F57)</f>
        <v/>
      </c>
      <c r="Q119" s="90" t="str">
        <f>IF(ISERROR(+Q102*'A) # of Enrolments'!T57*'A) # of Enrolments'!$H57/'A) # of Enrolments'!$F57),"",+Q102*'A) # of Enrolments'!T57*'A) # of Enrolments'!$H57/'A) # of Enrolments'!$F57)</f>
        <v/>
      </c>
      <c r="R119" s="90" t="str">
        <f>IF(ISERROR(+R102*'A) # of Enrolments'!U57*'A) # of Enrolments'!$H57/'A) # of Enrolments'!$F57),"",+R102*'A) # of Enrolments'!U57*'A) # of Enrolments'!$H57/'A) # of Enrolments'!$F57)</f>
        <v/>
      </c>
      <c r="S119" s="91">
        <f t="shared" si="24"/>
        <v>0</v>
      </c>
      <c r="T119" s="91">
        <f t="shared" si="25"/>
        <v>0</v>
      </c>
    </row>
    <row r="120" spans="1:20" s="12" customFormat="1" hidden="1" outlineLevel="1" x14ac:dyDescent="0.35">
      <c r="A120" s="89" t="e">
        <f t="shared" si="21"/>
        <v>#REF!</v>
      </c>
      <c r="B120" s="79" t="str">
        <f>IF(ISERROR(VLOOKUP(A120,Legend!$A$6:$B$8,2,FALSE)),"",(VLOOKUP(A120,Legend!$A$6:$B$8,2,FALSE)))</f>
        <v/>
      </c>
      <c r="C120" s="89" t="e">
        <f t="shared" si="22"/>
        <v>#REF!</v>
      </c>
      <c r="D120" s="89" t="e">
        <f t="shared" si="22"/>
        <v>#REF!</v>
      </c>
      <c r="E120" s="89" t="e">
        <f t="shared" si="22"/>
        <v>#REF!</v>
      </c>
      <c r="F120" s="90" t="str">
        <f>IF(ISERROR(+F103*'A) # of Enrolments'!I58*'A) # of Enrolments'!$H58/12),"",+F103*'A) # of Enrolments'!I58*'A) # of Enrolments'!$H58/12)</f>
        <v/>
      </c>
      <c r="G120" s="90" t="str">
        <f>IF(ISERROR(+G103*'A) # of Enrolments'!J58*'A) # of Enrolments'!$H58/12),"",+G103*'A) # of Enrolments'!J58*'A) # of Enrolments'!$H58/12)</f>
        <v/>
      </c>
      <c r="H120" s="90" t="str">
        <f>IF(ISERROR(+H103*'A) # of Enrolments'!K58*'A) # of Enrolments'!$H58/12),"",+H103*'A) # of Enrolments'!K58*'A) # of Enrolments'!$H58/12)</f>
        <v/>
      </c>
      <c r="I120" s="90" t="str">
        <f>IF(ISERROR(+I103*'A) # of Enrolments'!L58*'A) # of Enrolments'!$H58/12),"",+I103*'A) # of Enrolments'!L58*'A) # of Enrolments'!$H58/12)</f>
        <v/>
      </c>
      <c r="J120" s="90" t="str">
        <f>IF(ISERROR(+J103*'A) # of Enrolments'!M58*'A) # of Enrolments'!$H58/12),"",+J103*'A) # of Enrolments'!M58*'A) # of Enrolments'!$H58/12)</f>
        <v/>
      </c>
      <c r="K120" s="90" t="str">
        <f>IF(ISERROR(+K103*'A) # of Enrolments'!N58*'A) # of Enrolments'!$H58/12),"",+K103*'A) # of Enrolments'!N58*'A) # of Enrolments'!$H58/12)</f>
        <v/>
      </c>
      <c r="L120" s="90" t="str">
        <f>IF(ISERROR(+L103*'A) # of Enrolments'!O58*'A) # of Enrolments'!$H58/12),"",+L103*'A) # of Enrolments'!O58*'A) # of Enrolments'!$H58/12)</f>
        <v/>
      </c>
      <c r="M120" s="90" t="str">
        <f>IF(ISERROR(+M103*'A) # of Enrolments'!P58*'A) # of Enrolments'!$H58/12),"",+M103*'A) # of Enrolments'!P58*'A) # of Enrolments'!$H58/12)</f>
        <v/>
      </c>
      <c r="N120" s="91">
        <f t="shared" si="23"/>
        <v>0</v>
      </c>
      <c r="O120" s="90" t="str">
        <f>IF(ISERROR(+O103*'A) # of Enrolments'!R58*'A) # of Enrolments'!$H58/'A) # of Enrolments'!$F58),"",+O103*'A) # of Enrolments'!R58*'A) # of Enrolments'!$H58/'A) # of Enrolments'!$F58)</f>
        <v/>
      </c>
      <c r="P120" s="90" t="str">
        <f>IF(ISERROR(+P103*'A) # of Enrolments'!S58*'A) # of Enrolments'!$H58/'A) # of Enrolments'!$F58),"",+P103*'A) # of Enrolments'!S58*'A) # of Enrolments'!$H58/'A) # of Enrolments'!$F58)</f>
        <v/>
      </c>
      <c r="Q120" s="90" t="str">
        <f>IF(ISERROR(+Q103*'A) # of Enrolments'!T58*'A) # of Enrolments'!$H58/'A) # of Enrolments'!$F58),"",+Q103*'A) # of Enrolments'!T58*'A) # of Enrolments'!$H58/'A) # of Enrolments'!$F58)</f>
        <v/>
      </c>
      <c r="R120" s="90" t="str">
        <f>IF(ISERROR(+R103*'A) # of Enrolments'!U58*'A) # of Enrolments'!$H58/'A) # of Enrolments'!$F58),"",+R103*'A) # of Enrolments'!U58*'A) # of Enrolments'!$H58/'A) # of Enrolments'!$F58)</f>
        <v/>
      </c>
      <c r="S120" s="91">
        <f t="shared" si="24"/>
        <v>0</v>
      </c>
      <c r="T120" s="91">
        <f t="shared" si="25"/>
        <v>0</v>
      </c>
    </row>
    <row r="121" spans="1:20" s="12" customFormat="1" hidden="1" outlineLevel="1" x14ac:dyDescent="0.35">
      <c r="A121" s="89" t="e">
        <f t="shared" si="21"/>
        <v>#REF!</v>
      </c>
      <c r="B121" s="79" t="str">
        <f>IF(ISERROR(VLOOKUP(A121,Legend!$A$6:$B$8,2,FALSE)),"",(VLOOKUP(A121,Legend!$A$6:$B$8,2,FALSE)))</f>
        <v/>
      </c>
      <c r="C121" s="89" t="e">
        <f t="shared" si="22"/>
        <v>#REF!</v>
      </c>
      <c r="D121" s="89" t="e">
        <f t="shared" si="22"/>
        <v>#REF!</v>
      </c>
      <c r="E121" s="89" t="e">
        <f t="shared" si="22"/>
        <v>#REF!</v>
      </c>
      <c r="F121" s="90" t="str">
        <f>IF(ISERROR(+F104*'A) # of Enrolments'!I59*'A) # of Enrolments'!$H59/12),"",+F104*'A) # of Enrolments'!I59*'A) # of Enrolments'!$H59/12)</f>
        <v/>
      </c>
      <c r="G121" s="90" t="str">
        <f>IF(ISERROR(+G104*'A) # of Enrolments'!J59*'A) # of Enrolments'!$H59/12),"",+G104*'A) # of Enrolments'!J59*'A) # of Enrolments'!$H59/12)</f>
        <v/>
      </c>
      <c r="H121" s="90" t="str">
        <f>IF(ISERROR(+H104*'A) # of Enrolments'!K59*'A) # of Enrolments'!$H59/12),"",+H104*'A) # of Enrolments'!K59*'A) # of Enrolments'!$H59/12)</f>
        <v/>
      </c>
      <c r="I121" s="90" t="str">
        <f>IF(ISERROR(+I104*'A) # of Enrolments'!L59*'A) # of Enrolments'!$H59/12),"",+I104*'A) # of Enrolments'!L59*'A) # of Enrolments'!$H59/12)</f>
        <v/>
      </c>
      <c r="J121" s="90" t="str">
        <f>IF(ISERROR(+J104*'A) # of Enrolments'!M59*'A) # of Enrolments'!$H59/12),"",+J104*'A) # of Enrolments'!M59*'A) # of Enrolments'!$H59/12)</f>
        <v/>
      </c>
      <c r="K121" s="90" t="str">
        <f>IF(ISERROR(+K104*'A) # of Enrolments'!N59*'A) # of Enrolments'!$H59/12),"",+K104*'A) # of Enrolments'!N59*'A) # of Enrolments'!$H59/12)</f>
        <v/>
      </c>
      <c r="L121" s="90" t="str">
        <f>IF(ISERROR(+L104*'A) # of Enrolments'!O59*'A) # of Enrolments'!$H59/12),"",+L104*'A) # of Enrolments'!O59*'A) # of Enrolments'!$H59/12)</f>
        <v/>
      </c>
      <c r="M121" s="90" t="str">
        <f>IF(ISERROR(+M104*'A) # of Enrolments'!P59*'A) # of Enrolments'!$H59/12),"",+M104*'A) # of Enrolments'!P59*'A) # of Enrolments'!$H59/12)</f>
        <v/>
      </c>
      <c r="N121" s="91">
        <f t="shared" si="23"/>
        <v>0</v>
      </c>
      <c r="O121" s="90" t="str">
        <f>IF(ISERROR(+O104*'A) # of Enrolments'!R59*'A) # of Enrolments'!$H59/'A) # of Enrolments'!$F59),"",+O104*'A) # of Enrolments'!R59*'A) # of Enrolments'!$H59/'A) # of Enrolments'!$F59)</f>
        <v/>
      </c>
      <c r="P121" s="90" t="str">
        <f>IF(ISERROR(+P104*'A) # of Enrolments'!S59*'A) # of Enrolments'!$H59/'A) # of Enrolments'!$F59),"",+P104*'A) # of Enrolments'!S59*'A) # of Enrolments'!$H59/'A) # of Enrolments'!$F59)</f>
        <v/>
      </c>
      <c r="Q121" s="90" t="str">
        <f>IF(ISERROR(+Q104*'A) # of Enrolments'!T59*'A) # of Enrolments'!$H59/'A) # of Enrolments'!$F59),"",+Q104*'A) # of Enrolments'!T59*'A) # of Enrolments'!$H59/'A) # of Enrolments'!$F59)</f>
        <v/>
      </c>
      <c r="R121" s="90" t="str">
        <f>IF(ISERROR(+R104*'A) # of Enrolments'!U59*'A) # of Enrolments'!$H59/'A) # of Enrolments'!$F59),"",+R104*'A) # of Enrolments'!U59*'A) # of Enrolments'!$H59/'A) # of Enrolments'!$F59)</f>
        <v/>
      </c>
      <c r="S121" s="91">
        <f t="shared" si="24"/>
        <v>0</v>
      </c>
      <c r="T121" s="91">
        <f t="shared" si="25"/>
        <v>0</v>
      </c>
    </row>
    <row r="122" spans="1:20" s="12" customFormat="1" hidden="1" outlineLevel="1" x14ac:dyDescent="0.35">
      <c r="A122" s="89" t="e">
        <f t="shared" si="21"/>
        <v>#REF!</v>
      </c>
      <c r="B122" s="79" t="str">
        <f>IF(ISERROR(VLOOKUP(A122,Legend!$A$6:$B$8,2,FALSE)),"",(VLOOKUP(A122,Legend!$A$6:$B$8,2,FALSE)))</f>
        <v/>
      </c>
      <c r="C122" s="89" t="e">
        <f t="shared" si="22"/>
        <v>#REF!</v>
      </c>
      <c r="D122" s="89" t="e">
        <f t="shared" si="22"/>
        <v>#REF!</v>
      </c>
      <c r="E122" s="89" t="e">
        <f t="shared" si="22"/>
        <v>#REF!</v>
      </c>
      <c r="F122" s="90" t="str">
        <f>IF(ISERROR(+F105*'A) # of Enrolments'!I60*'A) # of Enrolments'!$H60/12),"",+F105*'A) # of Enrolments'!I60*'A) # of Enrolments'!$H60/12)</f>
        <v/>
      </c>
      <c r="G122" s="90" t="str">
        <f>IF(ISERROR(+G105*'A) # of Enrolments'!J60*'A) # of Enrolments'!$H60/12),"",+G105*'A) # of Enrolments'!J60*'A) # of Enrolments'!$H60/12)</f>
        <v/>
      </c>
      <c r="H122" s="90" t="str">
        <f>IF(ISERROR(+H105*'A) # of Enrolments'!K60*'A) # of Enrolments'!$H60/12),"",+H105*'A) # of Enrolments'!K60*'A) # of Enrolments'!$H60/12)</f>
        <v/>
      </c>
      <c r="I122" s="90" t="str">
        <f>IF(ISERROR(+I105*'A) # of Enrolments'!L60*'A) # of Enrolments'!$H60/12),"",+I105*'A) # of Enrolments'!L60*'A) # of Enrolments'!$H60/12)</f>
        <v/>
      </c>
      <c r="J122" s="90" t="str">
        <f>IF(ISERROR(+J105*'A) # of Enrolments'!M60*'A) # of Enrolments'!$H60/12),"",+J105*'A) # of Enrolments'!M60*'A) # of Enrolments'!$H60/12)</f>
        <v/>
      </c>
      <c r="K122" s="90" t="str">
        <f>IF(ISERROR(+K105*'A) # of Enrolments'!N60*'A) # of Enrolments'!$H60/12),"",+K105*'A) # of Enrolments'!N60*'A) # of Enrolments'!$H60/12)</f>
        <v/>
      </c>
      <c r="L122" s="90" t="str">
        <f>IF(ISERROR(+L105*'A) # of Enrolments'!O60*'A) # of Enrolments'!$H60/12),"",+L105*'A) # of Enrolments'!O60*'A) # of Enrolments'!$H60/12)</f>
        <v/>
      </c>
      <c r="M122" s="90" t="str">
        <f>IF(ISERROR(+M105*'A) # of Enrolments'!P60*'A) # of Enrolments'!$H60/12),"",+M105*'A) # of Enrolments'!P60*'A) # of Enrolments'!$H60/12)</f>
        <v/>
      </c>
      <c r="N122" s="91">
        <f t="shared" si="23"/>
        <v>0</v>
      </c>
      <c r="O122" s="90" t="str">
        <f>IF(ISERROR(+O105*'A) # of Enrolments'!R60*'A) # of Enrolments'!$H60/'A) # of Enrolments'!$F60),"",+O105*'A) # of Enrolments'!R60*'A) # of Enrolments'!$H60/'A) # of Enrolments'!$F60)</f>
        <v/>
      </c>
      <c r="P122" s="90" t="str">
        <f>IF(ISERROR(+P105*'A) # of Enrolments'!S60*'A) # of Enrolments'!$H60/'A) # of Enrolments'!$F60),"",+P105*'A) # of Enrolments'!S60*'A) # of Enrolments'!$H60/'A) # of Enrolments'!$F60)</f>
        <v/>
      </c>
      <c r="Q122" s="90" t="str">
        <f>IF(ISERROR(+Q105*'A) # of Enrolments'!T60*'A) # of Enrolments'!$H60/'A) # of Enrolments'!$F60),"",+Q105*'A) # of Enrolments'!T60*'A) # of Enrolments'!$H60/'A) # of Enrolments'!$F60)</f>
        <v/>
      </c>
      <c r="R122" s="90" t="str">
        <f>IF(ISERROR(+R105*'A) # of Enrolments'!U60*'A) # of Enrolments'!$H60/'A) # of Enrolments'!$F60),"",+R105*'A) # of Enrolments'!U60*'A) # of Enrolments'!$H60/'A) # of Enrolments'!$F60)</f>
        <v/>
      </c>
      <c r="S122" s="91">
        <f t="shared" si="24"/>
        <v>0</v>
      </c>
      <c r="T122" s="91">
        <f t="shared" si="25"/>
        <v>0</v>
      </c>
    </row>
    <row r="123" spans="1:20" s="12" customFormat="1" hidden="1" outlineLevel="1" x14ac:dyDescent="0.35">
      <c r="A123" s="89" t="e">
        <f t="shared" si="21"/>
        <v>#REF!</v>
      </c>
      <c r="B123" s="79" t="str">
        <f>IF(ISERROR(VLOOKUP(A123,Legend!$A$6:$B$8,2,FALSE)),"",(VLOOKUP(A123,Legend!$A$6:$B$8,2,FALSE)))</f>
        <v/>
      </c>
      <c r="C123" s="89" t="e">
        <f t="shared" si="22"/>
        <v>#REF!</v>
      </c>
      <c r="D123" s="89" t="e">
        <f t="shared" si="22"/>
        <v>#REF!</v>
      </c>
      <c r="E123" s="89" t="e">
        <f t="shared" si="22"/>
        <v>#REF!</v>
      </c>
      <c r="F123" s="90" t="str">
        <f>IF(ISERROR(+F106*'A) # of Enrolments'!I61*'A) # of Enrolments'!$H61/12),"",+F106*'A) # of Enrolments'!I61*'A) # of Enrolments'!$H61/12)</f>
        <v/>
      </c>
      <c r="G123" s="90" t="str">
        <f>IF(ISERROR(+G106*'A) # of Enrolments'!J61*'A) # of Enrolments'!$H61/12),"",+G106*'A) # of Enrolments'!J61*'A) # of Enrolments'!$H61/12)</f>
        <v/>
      </c>
      <c r="H123" s="90" t="str">
        <f>IF(ISERROR(+H106*'A) # of Enrolments'!K61*'A) # of Enrolments'!$H61/12),"",+H106*'A) # of Enrolments'!K61*'A) # of Enrolments'!$H61/12)</f>
        <v/>
      </c>
      <c r="I123" s="90" t="str">
        <f>IF(ISERROR(+I106*'A) # of Enrolments'!L61*'A) # of Enrolments'!$H61/12),"",+I106*'A) # of Enrolments'!L61*'A) # of Enrolments'!$H61/12)</f>
        <v/>
      </c>
      <c r="J123" s="90" t="str">
        <f>IF(ISERROR(+J106*'A) # of Enrolments'!M61*'A) # of Enrolments'!$H61/12),"",+J106*'A) # of Enrolments'!M61*'A) # of Enrolments'!$H61/12)</f>
        <v/>
      </c>
      <c r="K123" s="90" t="str">
        <f>IF(ISERROR(+K106*'A) # of Enrolments'!N61*'A) # of Enrolments'!$H61/12),"",+K106*'A) # of Enrolments'!N61*'A) # of Enrolments'!$H61/12)</f>
        <v/>
      </c>
      <c r="L123" s="90" t="str">
        <f>IF(ISERROR(+L106*'A) # of Enrolments'!O61*'A) # of Enrolments'!$H61/12),"",+L106*'A) # of Enrolments'!O61*'A) # of Enrolments'!$H61/12)</f>
        <v/>
      </c>
      <c r="M123" s="90" t="str">
        <f>IF(ISERROR(+M106*'A) # of Enrolments'!P61*'A) # of Enrolments'!$H61/12),"",+M106*'A) # of Enrolments'!P61*'A) # of Enrolments'!$H61/12)</f>
        <v/>
      </c>
      <c r="N123" s="91">
        <f t="shared" si="23"/>
        <v>0</v>
      </c>
      <c r="O123" s="90" t="str">
        <f>IF(ISERROR(+O106*'A) # of Enrolments'!R61*'A) # of Enrolments'!$H61/'A) # of Enrolments'!$F61),"",+O106*'A) # of Enrolments'!R61*'A) # of Enrolments'!$H61/'A) # of Enrolments'!$F61)</f>
        <v/>
      </c>
      <c r="P123" s="90" t="str">
        <f>IF(ISERROR(+P106*'A) # of Enrolments'!S61*'A) # of Enrolments'!$H61/'A) # of Enrolments'!$F61),"",+P106*'A) # of Enrolments'!S61*'A) # of Enrolments'!$H61/'A) # of Enrolments'!$F61)</f>
        <v/>
      </c>
      <c r="Q123" s="90" t="str">
        <f>IF(ISERROR(+Q106*'A) # of Enrolments'!T61*'A) # of Enrolments'!$H61/'A) # of Enrolments'!$F61),"",+Q106*'A) # of Enrolments'!T61*'A) # of Enrolments'!$H61/'A) # of Enrolments'!$F61)</f>
        <v/>
      </c>
      <c r="R123" s="90" t="str">
        <f>IF(ISERROR(+R106*'A) # of Enrolments'!U61*'A) # of Enrolments'!$H61/'A) # of Enrolments'!$F61),"",+R106*'A) # of Enrolments'!U61*'A) # of Enrolments'!$H61/'A) # of Enrolments'!$F61)</f>
        <v/>
      </c>
      <c r="S123" s="91">
        <f t="shared" si="24"/>
        <v>0</v>
      </c>
      <c r="T123" s="91">
        <f t="shared" si="25"/>
        <v>0</v>
      </c>
    </row>
    <row r="124" spans="1:20" s="12" customFormat="1" hidden="1" outlineLevel="1" x14ac:dyDescent="0.35">
      <c r="A124" s="89" t="e">
        <f t="shared" si="21"/>
        <v>#REF!</v>
      </c>
      <c r="B124" s="79" t="str">
        <f>IF(ISERROR(VLOOKUP(A124,Legend!$A$6:$B$8,2,FALSE)),"",(VLOOKUP(A124,Legend!$A$6:$B$8,2,FALSE)))</f>
        <v/>
      </c>
      <c r="C124" s="89" t="e">
        <f t="shared" si="22"/>
        <v>#REF!</v>
      </c>
      <c r="D124" s="89" t="e">
        <f t="shared" si="22"/>
        <v>#REF!</v>
      </c>
      <c r="E124" s="89" t="e">
        <f t="shared" si="22"/>
        <v>#REF!</v>
      </c>
      <c r="F124" s="90" t="str">
        <f>IF(ISERROR(+F107*'A) # of Enrolments'!I62*'A) # of Enrolments'!$H62/12),"",+F107*'A) # of Enrolments'!I62*'A) # of Enrolments'!$H62/12)</f>
        <v/>
      </c>
      <c r="G124" s="90" t="str">
        <f>IF(ISERROR(+G107*'A) # of Enrolments'!J62*'A) # of Enrolments'!$H62/12),"",+G107*'A) # of Enrolments'!J62*'A) # of Enrolments'!$H62/12)</f>
        <v/>
      </c>
      <c r="H124" s="90" t="str">
        <f>IF(ISERROR(+H107*'A) # of Enrolments'!K62*'A) # of Enrolments'!$H62/12),"",+H107*'A) # of Enrolments'!K62*'A) # of Enrolments'!$H62/12)</f>
        <v/>
      </c>
      <c r="I124" s="90" t="str">
        <f>IF(ISERROR(+I107*'A) # of Enrolments'!L62*'A) # of Enrolments'!$H62/12),"",+I107*'A) # of Enrolments'!L62*'A) # of Enrolments'!$H62/12)</f>
        <v/>
      </c>
      <c r="J124" s="90" t="str">
        <f>IF(ISERROR(+J107*'A) # of Enrolments'!M62*'A) # of Enrolments'!$H62/12),"",+J107*'A) # of Enrolments'!M62*'A) # of Enrolments'!$H62/12)</f>
        <v/>
      </c>
      <c r="K124" s="90" t="str">
        <f>IF(ISERROR(+K107*'A) # of Enrolments'!N62*'A) # of Enrolments'!$H62/12),"",+K107*'A) # of Enrolments'!N62*'A) # of Enrolments'!$H62/12)</f>
        <v/>
      </c>
      <c r="L124" s="90" t="str">
        <f>IF(ISERROR(+L107*'A) # of Enrolments'!O62*'A) # of Enrolments'!$H62/12),"",+L107*'A) # of Enrolments'!O62*'A) # of Enrolments'!$H62/12)</f>
        <v/>
      </c>
      <c r="M124" s="90" t="str">
        <f>IF(ISERROR(+M107*'A) # of Enrolments'!P62*'A) # of Enrolments'!$H62/12),"",+M107*'A) # of Enrolments'!P62*'A) # of Enrolments'!$H62/12)</f>
        <v/>
      </c>
      <c r="N124" s="91">
        <f t="shared" si="23"/>
        <v>0</v>
      </c>
      <c r="O124" s="90" t="str">
        <f>IF(ISERROR(+O107*'A) # of Enrolments'!R62*'A) # of Enrolments'!$H62/'A) # of Enrolments'!$F62),"",+O107*'A) # of Enrolments'!R62*'A) # of Enrolments'!$H62/'A) # of Enrolments'!$F62)</f>
        <v/>
      </c>
      <c r="P124" s="90" t="str">
        <f>IF(ISERROR(+P107*'A) # of Enrolments'!S62*'A) # of Enrolments'!$H62/'A) # of Enrolments'!$F62),"",+P107*'A) # of Enrolments'!S62*'A) # of Enrolments'!$H62/'A) # of Enrolments'!$F62)</f>
        <v/>
      </c>
      <c r="Q124" s="90" t="str">
        <f>IF(ISERROR(+Q107*'A) # of Enrolments'!T62*'A) # of Enrolments'!$H62/'A) # of Enrolments'!$F62),"",+Q107*'A) # of Enrolments'!T62*'A) # of Enrolments'!$H62/'A) # of Enrolments'!$F62)</f>
        <v/>
      </c>
      <c r="R124" s="90" t="str">
        <f>IF(ISERROR(+R107*'A) # of Enrolments'!U62*'A) # of Enrolments'!$H62/'A) # of Enrolments'!$F62),"",+R107*'A) # of Enrolments'!U62*'A) # of Enrolments'!$H62/'A) # of Enrolments'!$F62)</f>
        <v/>
      </c>
      <c r="S124" s="91">
        <f t="shared" si="24"/>
        <v>0</v>
      </c>
      <c r="T124" s="91">
        <f t="shared" si="25"/>
        <v>0</v>
      </c>
    </row>
    <row r="125" spans="1:20" s="12" customFormat="1" hidden="1" outlineLevel="1" x14ac:dyDescent="0.35">
      <c r="A125" s="89" t="e">
        <f t="shared" si="21"/>
        <v>#REF!</v>
      </c>
      <c r="B125" s="79" t="str">
        <f>IF(ISERROR(VLOOKUP(A125,Legend!$A$6:$B$8,2,FALSE)),"",(VLOOKUP(A125,Legend!$A$6:$B$8,2,FALSE)))</f>
        <v/>
      </c>
      <c r="C125" s="89" t="e">
        <f t="shared" si="22"/>
        <v>#REF!</v>
      </c>
      <c r="D125" s="89" t="e">
        <f t="shared" si="22"/>
        <v>#REF!</v>
      </c>
      <c r="E125" s="89" t="e">
        <f t="shared" si="22"/>
        <v>#REF!</v>
      </c>
      <c r="F125" s="90" t="str">
        <f>IF(ISERROR(+F108*'A) # of Enrolments'!I63*'A) # of Enrolments'!$H63/12),"",+F108*'A) # of Enrolments'!I63*'A) # of Enrolments'!$H63/12)</f>
        <v/>
      </c>
      <c r="G125" s="90" t="str">
        <f>IF(ISERROR(+G108*'A) # of Enrolments'!J63*'A) # of Enrolments'!$H63/12),"",+G108*'A) # of Enrolments'!J63*'A) # of Enrolments'!$H63/12)</f>
        <v/>
      </c>
      <c r="H125" s="90" t="str">
        <f>IF(ISERROR(+H108*'A) # of Enrolments'!K63*'A) # of Enrolments'!$H63/12),"",+H108*'A) # of Enrolments'!K63*'A) # of Enrolments'!$H63/12)</f>
        <v/>
      </c>
      <c r="I125" s="90" t="str">
        <f>IF(ISERROR(+I108*'A) # of Enrolments'!L63*'A) # of Enrolments'!$H63/12),"",+I108*'A) # of Enrolments'!L63*'A) # of Enrolments'!$H63/12)</f>
        <v/>
      </c>
      <c r="J125" s="90" t="str">
        <f>IF(ISERROR(+J108*'A) # of Enrolments'!M63*'A) # of Enrolments'!$H63/12),"",+J108*'A) # of Enrolments'!M63*'A) # of Enrolments'!$H63/12)</f>
        <v/>
      </c>
      <c r="K125" s="90" t="str">
        <f>IF(ISERROR(+K108*'A) # of Enrolments'!N63*'A) # of Enrolments'!$H63/12),"",+K108*'A) # of Enrolments'!N63*'A) # of Enrolments'!$H63/12)</f>
        <v/>
      </c>
      <c r="L125" s="90" t="str">
        <f>IF(ISERROR(+L108*'A) # of Enrolments'!O63*'A) # of Enrolments'!$H63/12),"",+L108*'A) # of Enrolments'!O63*'A) # of Enrolments'!$H63/12)</f>
        <v/>
      </c>
      <c r="M125" s="90" t="str">
        <f>IF(ISERROR(+M108*'A) # of Enrolments'!P63*'A) # of Enrolments'!$H63/12),"",+M108*'A) # of Enrolments'!P63*'A) # of Enrolments'!$H63/12)</f>
        <v/>
      </c>
      <c r="N125" s="91">
        <f t="shared" si="23"/>
        <v>0</v>
      </c>
      <c r="O125" s="90" t="str">
        <f>IF(ISERROR(+O108*'A) # of Enrolments'!R63*'A) # of Enrolments'!$H63/'A) # of Enrolments'!$F63),"",+O108*'A) # of Enrolments'!R63*'A) # of Enrolments'!$H63/'A) # of Enrolments'!$F63)</f>
        <v/>
      </c>
      <c r="P125" s="90" t="str">
        <f>IF(ISERROR(+P108*'A) # of Enrolments'!S63*'A) # of Enrolments'!$H63/'A) # of Enrolments'!$F63),"",+P108*'A) # of Enrolments'!S63*'A) # of Enrolments'!$H63/'A) # of Enrolments'!$F63)</f>
        <v/>
      </c>
      <c r="Q125" s="90" t="str">
        <f>IF(ISERROR(+Q108*'A) # of Enrolments'!T63*'A) # of Enrolments'!$H63/'A) # of Enrolments'!$F63),"",+Q108*'A) # of Enrolments'!T63*'A) # of Enrolments'!$H63/'A) # of Enrolments'!$F63)</f>
        <v/>
      </c>
      <c r="R125" s="90" t="str">
        <f>IF(ISERROR(+R108*'A) # of Enrolments'!U63*'A) # of Enrolments'!$H63/'A) # of Enrolments'!$F63),"",+R108*'A) # of Enrolments'!U63*'A) # of Enrolments'!$H63/'A) # of Enrolments'!$F63)</f>
        <v/>
      </c>
      <c r="S125" s="91">
        <f t="shared" si="24"/>
        <v>0</v>
      </c>
      <c r="T125" s="91">
        <f t="shared" si="25"/>
        <v>0</v>
      </c>
    </row>
    <row r="126" spans="1:20" s="12" customFormat="1" hidden="1" outlineLevel="1" x14ac:dyDescent="0.35">
      <c r="A126" s="89" t="e">
        <f t="shared" si="21"/>
        <v>#REF!</v>
      </c>
      <c r="B126" s="79" t="str">
        <f>IF(ISERROR(VLOOKUP(A126,Legend!$A$6:$B$8,2,FALSE)),"",(VLOOKUP(A126,Legend!$A$6:$B$8,2,FALSE)))</f>
        <v/>
      </c>
      <c r="C126" s="89" t="e">
        <f t="shared" si="22"/>
        <v>#REF!</v>
      </c>
      <c r="D126" s="89" t="e">
        <f t="shared" si="22"/>
        <v>#REF!</v>
      </c>
      <c r="E126" s="89" t="e">
        <f t="shared" si="22"/>
        <v>#REF!</v>
      </c>
      <c r="F126" s="90" t="str">
        <f>IF(ISERROR(+F109*'A) # of Enrolments'!I64*'A) # of Enrolments'!$H64/12),"",+F109*'A) # of Enrolments'!I64*'A) # of Enrolments'!$H64/12)</f>
        <v/>
      </c>
      <c r="G126" s="90" t="str">
        <f>IF(ISERROR(+G109*'A) # of Enrolments'!J64*'A) # of Enrolments'!$H64/12),"",+G109*'A) # of Enrolments'!J64*'A) # of Enrolments'!$H64/12)</f>
        <v/>
      </c>
      <c r="H126" s="90" t="str">
        <f>IF(ISERROR(+H109*'A) # of Enrolments'!K64*'A) # of Enrolments'!$H64/12),"",+H109*'A) # of Enrolments'!K64*'A) # of Enrolments'!$H64/12)</f>
        <v/>
      </c>
      <c r="I126" s="90" t="str">
        <f>IF(ISERROR(+I109*'A) # of Enrolments'!L64*'A) # of Enrolments'!$H64/12),"",+I109*'A) # of Enrolments'!L64*'A) # of Enrolments'!$H64/12)</f>
        <v/>
      </c>
      <c r="J126" s="90" t="str">
        <f>IF(ISERROR(+J109*'A) # of Enrolments'!M64*'A) # of Enrolments'!$H64/12),"",+J109*'A) # of Enrolments'!M64*'A) # of Enrolments'!$H64/12)</f>
        <v/>
      </c>
      <c r="K126" s="90" t="str">
        <f>IF(ISERROR(+K109*'A) # of Enrolments'!N64*'A) # of Enrolments'!$H64/12),"",+K109*'A) # of Enrolments'!N64*'A) # of Enrolments'!$H64/12)</f>
        <v/>
      </c>
      <c r="L126" s="90" t="str">
        <f>IF(ISERROR(+L109*'A) # of Enrolments'!O64*'A) # of Enrolments'!$H64/12),"",+L109*'A) # of Enrolments'!O64*'A) # of Enrolments'!$H64/12)</f>
        <v/>
      </c>
      <c r="M126" s="90" t="str">
        <f>IF(ISERROR(+M109*'A) # of Enrolments'!P64*'A) # of Enrolments'!$H64/12),"",+M109*'A) # of Enrolments'!P64*'A) # of Enrolments'!$H64/12)</f>
        <v/>
      </c>
      <c r="N126" s="91">
        <f t="shared" si="23"/>
        <v>0</v>
      </c>
      <c r="O126" s="90" t="str">
        <f>IF(ISERROR(+O109*'A) # of Enrolments'!R64*'A) # of Enrolments'!$H64/'A) # of Enrolments'!$F64),"",+O109*'A) # of Enrolments'!R64*'A) # of Enrolments'!$H64/'A) # of Enrolments'!$F64)</f>
        <v/>
      </c>
      <c r="P126" s="90" t="str">
        <f>IF(ISERROR(+P109*'A) # of Enrolments'!S64*'A) # of Enrolments'!$H64/'A) # of Enrolments'!$F64),"",+P109*'A) # of Enrolments'!S64*'A) # of Enrolments'!$H64/'A) # of Enrolments'!$F64)</f>
        <v/>
      </c>
      <c r="Q126" s="90" t="str">
        <f>IF(ISERROR(+Q109*'A) # of Enrolments'!T64*'A) # of Enrolments'!$H64/'A) # of Enrolments'!$F64),"",+Q109*'A) # of Enrolments'!T64*'A) # of Enrolments'!$H64/'A) # of Enrolments'!$F64)</f>
        <v/>
      </c>
      <c r="R126" s="90" t="str">
        <f>IF(ISERROR(+R109*'A) # of Enrolments'!U64*'A) # of Enrolments'!$H64/'A) # of Enrolments'!$F64),"",+R109*'A) # of Enrolments'!U64*'A) # of Enrolments'!$H64/'A) # of Enrolments'!$F64)</f>
        <v/>
      </c>
      <c r="S126" s="91">
        <f t="shared" si="24"/>
        <v>0</v>
      </c>
      <c r="T126" s="91">
        <f t="shared" si="25"/>
        <v>0</v>
      </c>
    </row>
    <row r="127" spans="1:20" s="12" customFormat="1" ht="15" hidden="1" outlineLevel="1" thickBot="1" x14ac:dyDescent="0.4">
      <c r="A127" s="65"/>
      <c r="B127" s="65"/>
      <c r="C127" s="65"/>
      <c r="D127" s="65"/>
      <c r="E127" s="65"/>
      <c r="F127" s="92">
        <f t="shared" ref="F127:M127" si="26">SUM(F115:F126)</f>
        <v>0</v>
      </c>
      <c r="G127" s="92">
        <f t="shared" si="26"/>
        <v>0</v>
      </c>
      <c r="H127" s="92">
        <f t="shared" si="26"/>
        <v>0</v>
      </c>
      <c r="I127" s="92">
        <f t="shared" si="26"/>
        <v>0</v>
      </c>
      <c r="J127" s="92">
        <f t="shared" si="26"/>
        <v>0</v>
      </c>
      <c r="K127" s="92">
        <f t="shared" si="26"/>
        <v>0</v>
      </c>
      <c r="L127" s="92">
        <f t="shared" si="26"/>
        <v>0</v>
      </c>
      <c r="M127" s="92">
        <f t="shared" si="26"/>
        <v>0</v>
      </c>
      <c r="N127" s="93">
        <f t="shared" si="23"/>
        <v>0</v>
      </c>
      <c r="O127" s="92">
        <f>SUM(O115:O126)</f>
        <v>0</v>
      </c>
      <c r="P127" s="92">
        <f>SUM(P115:P126)</f>
        <v>0</v>
      </c>
      <c r="Q127" s="92">
        <f>SUM(Q115:Q126)</f>
        <v>0</v>
      </c>
      <c r="R127" s="92">
        <f>SUM(R115:R126)</f>
        <v>0</v>
      </c>
      <c r="S127" s="93">
        <f t="shared" si="24"/>
        <v>0</v>
      </c>
      <c r="T127" s="93">
        <f t="shared" si="25"/>
        <v>0</v>
      </c>
    </row>
    <row r="128" spans="1:20" s="12" customFormat="1" collapsed="1" x14ac:dyDescent="0.35"/>
    <row r="129" spans="1:20" s="12" customFormat="1" ht="15" thickBot="1" x14ac:dyDescent="0.4"/>
    <row r="130" spans="1:20" s="12" customFormat="1" ht="15" thickBot="1" x14ac:dyDescent="0.4">
      <c r="A130" s="99" t="s">
        <v>193</v>
      </c>
      <c r="B130" s="100"/>
      <c r="C130" s="100"/>
      <c r="D130" s="100"/>
      <c r="E130" s="100"/>
      <c r="F130" s="101" t="s">
        <v>415</v>
      </c>
      <c r="G130" s="101" t="s">
        <v>416</v>
      </c>
      <c r="H130" s="101" t="s">
        <v>417</v>
      </c>
      <c r="I130" s="101" t="s">
        <v>418</v>
      </c>
      <c r="J130" s="101" t="s">
        <v>419</v>
      </c>
      <c r="K130" s="101" t="s">
        <v>420</v>
      </c>
      <c r="L130" s="101" t="s">
        <v>421</v>
      </c>
      <c r="M130" s="101" t="s">
        <v>422</v>
      </c>
      <c r="N130" s="102" t="s">
        <v>180</v>
      </c>
      <c r="O130" s="101" t="s">
        <v>423</v>
      </c>
      <c r="P130" s="101" t="s">
        <v>424</v>
      </c>
      <c r="Q130" s="101" t="s">
        <v>425</v>
      </c>
      <c r="R130" s="101" t="s">
        <v>426</v>
      </c>
      <c r="S130" s="102" t="s">
        <v>181</v>
      </c>
      <c r="T130" s="103" t="s">
        <v>182</v>
      </c>
    </row>
    <row r="131" spans="1:20" s="12" customFormat="1" x14ac:dyDescent="0.35">
      <c r="A131" s="104"/>
      <c r="B131" s="105"/>
      <c r="C131" s="105"/>
      <c r="D131" s="105"/>
      <c r="E131" s="105"/>
      <c r="F131" s="106"/>
      <c r="G131" s="106"/>
      <c r="H131" s="106"/>
      <c r="I131" s="106"/>
      <c r="J131" s="106"/>
      <c r="K131" s="106"/>
      <c r="L131" s="106"/>
      <c r="M131" s="106"/>
      <c r="N131" s="107"/>
      <c r="O131" s="106"/>
      <c r="P131" s="106"/>
      <c r="Q131" s="106"/>
      <c r="R131" s="106"/>
      <c r="S131" s="107"/>
      <c r="T131" s="108"/>
    </row>
    <row r="132" spans="1:20" s="12" customFormat="1" x14ac:dyDescent="0.35">
      <c r="A132" s="109" t="s">
        <v>194</v>
      </c>
      <c r="B132" s="88"/>
      <c r="C132" s="88"/>
      <c r="D132" s="88"/>
      <c r="E132" s="88"/>
      <c r="F132" s="110">
        <f>+F57</f>
        <v>0</v>
      </c>
      <c r="G132" s="110">
        <f t="shared" ref="G132:M132" si="27">+G57</f>
        <v>0</v>
      </c>
      <c r="H132" s="110">
        <f t="shared" si="27"/>
        <v>0</v>
      </c>
      <c r="I132" s="110">
        <f t="shared" si="27"/>
        <v>0</v>
      </c>
      <c r="J132" s="110">
        <f t="shared" si="27"/>
        <v>0</v>
      </c>
      <c r="K132" s="110">
        <f t="shared" si="27"/>
        <v>0</v>
      </c>
      <c r="L132" s="110">
        <f t="shared" si="27"/>
        <v>0</v>
      </c>
      <c r="M132" s="110">
        <f t="shared" si="27"/>
        <v>0</v>
      </c>
      <c r="N132" s="111">
        <f>SUM(F132:M132)</f>
        <v>0</v>
      </c>
      <c r="O132" s="110">
        <f>+O57</f>
        <v>0</v>
      </c>
      <c r="P132" s="110">
        <f>+P57</f>
        <v>0</v>
      </c>
      <c r="Q132" s="110">
        <f>+Q57</f>
        <v>0</v>
      </c>
      <c r="R132" s="110">
        <f>+R57</f>
        <v>0</v>
      </c>
      <c r="S132" s="112">
        <f>SUM(O132:R132)</f>
        <v>0</v>
      </c>
      <c r="T132" s="113">
        <f>+N132+S132</f>
        <v>0</v>
      </c>
    </row>
    <row r="133" spans="1:20" s="12" customFormat="1" x14ac:dyDescent="0.35">
      <c r="A133" s="109" t="s">
        <v>195</v>
      </c>
      <c r="B133" s="88"/>
      <c r="C133" s="88"/>
      <c r="D133" s="88"/>
      <c r="E133" s="88"/>
      <c r="F133" s="114">
        <f>+F92</f>
        <v>0</v>
      </c>
      <c r="G133" s="114">
        <f t="shared" ref="G133:M133" si="28">+G92</f>
        <v>0</v>
      </c>
      <c r="H133" s="114">
        <f t="shared" si="28"/>
        <v>0</v>
      </c>
      <c r="I133" s="114">
        <f t="shared" si="28"/>
        <v>0</v>
      </c>
      <c r="J133" s="114">
        <f t="shared" si="28"/>
        <v>0</v>
      </c>
      <c r="K133" s="114">
        <f t="shared" si="28"/>
        <v>0</v>
      </c>
      <c r="L133" s="114">
        <f t="shared" si="28"/>
        <v>0</v>
      </c>
      <c r="M133" s="114">
        <f t="shared" si="28"/>
        <v>0</v>
      </c>
      <c r="N133" s="115">
        <f>SUM(F133:M133)</f>
        <v>0</v>
      </c>
      <c r="O133" s="114">
        <f>+O92</f>
        <v>0</v>
      </c>
      <c r="P133" s="114">
        <f>+P92</f>
        <v>0</v>
      </c>
      <c r="Q133" s="114">
        <f>+Q92</f>
        <v>0</v>
      </c>
      <c r="R133" s="114">
        <f>+R92</f>
        <v>0</v>
      </c>
      <c r="S133" s="115">
        <f>SUM(O133:R133)</f>
        <v>0</v>
      </c>
      <c r="T133" s="116">
        <f>+S133+N133</f>
        <v>0</v>
      </c>
    </row>
    <row r="134" spans="1:20" s="12" customFormat="1" x14ac:dyDescent="0.35">
      <c r="A134" s="109" t="s">
        <v>196</v>
      </c>
      <c r="B134" s="88"/>
      <c r="C134" s="88"/>
      <c r="D134" s="88"/>
      <c r="E134" s="88"/>
      <c r="F134" s="114">
        <f>+F127</f>
        <v>0</v>
      </c>
      <c r="G134" s="114">
        <f t="shared" ref="G134:M134" si="29">+G127</f>
        <v>0</v>
      </c>
      <c r="H134" s="114">
        <f t="shared" si="29"/>
        <v>0</v>
      </c>
      <c r="I134" s="114">
        <f t="shared" si="29"/>
        <v>0</v>
      </c>
      <c r="J134" s="114">
        <f t="shared" si="29"/>
        <v>0</v>
      </c>
      <c r="K134" s="114">
        <f t="shared" si="29"/>
        <v>0</v>
      </c>
      <c r="L134" s="114">
        <f t="shared" si="29"/>
        <v>0</v>
      </c>
      <c r="M134" s="114">
        <f t="shared" si="29"/>
        <v>0</v>
      </c>
      <c r="N134" s="115">
        <f>SUM(F134:M134)</f>
        <v>0</v>
      </c>
      <c r="O134" s="114">
        <f>+O127</f>
        <v>0</v>
      </c>
      <c r="P134" s="114">
        <f>+P127</f>
        <v>0</v>
      </c>
      <c r="Q134" s="114">
        <f>+Q127</f>
        <v>0</v>
      </c>
      <c r="R134" s="114">
        <f>+R127</f>
        <v>0</v>
      </c>
      <c r="S134" s="115">
        <f>SUM(O134:R134)</f>
        <v>0</v>
      </c>
      <c r="T134" s="116">
        <f>+S134+N134</f>
        <v>0</v>
      </c>
    </row>
    <row r="135" spans="1:20" s="12" customFormat="1" ht="15" thickBot="1" x14ac:dyDescent="0.4">
      <c r="A135" s="117" t="s">
        <v>197</v>
      </c>
      <c r="B135" s="118"/>
      <c r="C135" s="118"/>
      <c r="D135" s="118"/>
      <c r="E135" s="118"/>
      <c r="F135" s="119">
        <f t="shared" ref="F135:K135" si="30">+F132+F133+F134</f>
        <v>0</v>
      </c>
      <c r="G135" s="119">
        <f t="shared" si="30"/>
        <v>0</v>
      </c>
      <c r="H135" s="119">
        <f t="shared" si="30"/>
        <v>0</v>
      </c>
      <c r="I135" s="119">
        <f t="shared" si="30"/>
        <v>0</v>
      </c>
      <c r="J135" s="119">
        <f t="shared" si="30"/>
        <v>0</v>
      </c>
      <c r="K135" s="119">
        <f t="shared" si="30"/>
        <v>0</v>
      </c>
      <c r="L135" s="119">
        <f>+L132+L133+L134</f>
        <v>0</v>
      </c>
      <c r="M135" s="119">
        <f>+M132+M133+M134</f>
        <v>0</v>
      </c>
      <c r="N135" s="120">
        <f>SUM(N132:N133)</f>
        <v>0</v>
      </c>
      <c r="O135" s="119">
        <f>+O132+O133+O134</f>
        <v>0</v>
      </c>
      <c r="P135" s="119">
        <f>+P132+P133+P134</f>
        <v>0</v>
      </c>
      <c r="Q135" s="119">
        <f>+Q132+Q133+Q134</f>
        <v>0</v>
      </c>
      <c r="R135" s="119">
        <f>+R132+R133+R134</f>
        <v>0</v>
      </c>
      <c r="S135" s="120">
        <f>SUM(S132:S134)</f>
        <v>0</v>
      </c>
      <c r="T135" s="121">
        <f>+N135+S135</f>
        <v>0</v>
      </c>
    </row>
    <row r="136" spans="1:20" s="12" customFormat="1" x14ac:dyDescent="0.35">
      <c r="A136" s="109"/>
      <c r="B136" s="88"/>
      <c r="C136" s="88"/>
      <c r="D136" s="88"/>
      <c r="E136" s="88"/>
      <c r="F136" s="122"/>
      <c r="G136" s="122"/>
      <c r="H136" s="122"/>
      <c r="I136" s="122"/>
      <c r="J136" s="122"/>
      <c r="K136" s="122"/>
      <c r="L136" s="122"/>
      <c r="M136" s="122"/>
      <c r="N136" s="122"/>
      <c r="O136" s="122"/>
      <c r="P136" s="122"/>
      <c r="Q136" s="122"/>
      <c r="R136" s="122"/>
      <c r="S136" s="122"/>
      <c r="T136" s="122"/>
    </row>
    <row r="137" spans="1:20" s="12" customFormat="1" hidden="1" x14ac:dyDescent="0.35">
      <c r="A137" s="109" t="s">
        <v>198</v>
      </c>
      <c r="B137" s="88"/>
      <c r="C137" s="88"/>
      <c r="D137" s="88"/>
      <c r="E137" s="88"/>
      <c r="F137" s="114"/>
      <c r="G137" s="114"/>
      <c r="H137" s="114"/>
      <c r="I137" s="114"/>
      <c r="J137" s="114"/>
      <c r="K137" s="114"/>
      <c r="L137" s="114"/>
      <c r="M137" s="114"/>
      <c r="N137" s="115"/>
      <c r="O137" s="114"/>
      <c r="P137" s="114"/>
      <c r="Q137" s="114"/>
      <c r="R137" s="114"/>
      <c r="S137" s="115">
        <f>SUM(O137:R137)</f>
        <v>0</v>
      </c>
      <c r="T137" s="116">
        <f>+S137+N137</f>
        <v>0</v>
      </c>
    </row>
    <row r="138" spans="1:20" s="12" customFormat="1" hidden="1" x14ac:dyDescent="0.35">
      <c r="A138" s="109"/>
      <c r="B138" s="88"/>
      <c r="C138" s="88"/>
      <c r="D138" s="88"/>
      <c r="E138" s="88"/>
      <c r="F138" s="122"/>
      <c r="G138" s="122"/>
      <c r="H138" s="122"/>
      <c r="I138" s="122"/>
      <c r="J138" s="122"/>
      <c r="K138" s="122"/>
      <c r="L138" s="122"/>
      <c r="M138" s="122"/>
      <c r="N138" s="123"/>
      <c r="O138" s="122"/>
      <c r="P138" s="122"/>
      <c r="Q138" s="122"/>
      <c r="R138" s="122"/>
      <c r="S138" s="124"/>
      <c r="T138" s="125"/>
    </row>
    <row r="139" spans="1:20" s="12" customFormat="1" ht="15" hidden="1" thickBot="1" x14ac:dyDescent="0.4">
      <c r="A139" s="126" t="s">
        <v>183</v>
      </c>
      <c r="B139" s="127"/>
      <c r="C139" s="127"/>
      <c r="D139" s="127"/>
      <c r="E139" s="127"/>
      <c r="F139" s="128">
        <f t="shared" ref="F139:M139" si="31">+F137-F135</f>
        <v>0</v>
      </c>
      <c r="G139" s="128">
        <f t="shared" si="31"/>
        <v>0</v>
      </c>
      <c r="H139" s="128">
        <f t="shared" si="31"/>
        <v>0</v>
      </c>
      <c r="I139" s="128">
        <f t="shared" si="31"/>
        <v>0</v>
      </c>
      <c r="J139" s="128">
        <f t="shared" si="31"/>
        <v>0</v>
      </c>
      <c r="K139" s="128">
        <f t="shared" si="31"/>
        <v>0</v>
      </c>
      <c r="L139" s="128">
        <f t="shared" si="31"/>
        <v>0</v>
      </c>
      <c r="M139" s="128">
        <f t="shared" si="31"/>
        <v>0</v>
      </c>
      <c r="N139" s="129">
        <f>SUM(F139:M139)</f>
        <v>0</v>
      </c>
      <c r="O139" s="128">
        <f>+O137-O135</f>
        <v>0</v>
      </c>
      <c r="P139" s="128">
        <f>+P137-P135</f>
        <v>0</v>
      </c>
      <c r="Q139" s="128">
        <f>+Q137-Q135</f>
        <v>0</v>
      </c>
      <c r="R139" s="128">
        <f>+R137-R135</f>
        <v>0</v>
      </c>
      <c r="S139" s="129">
        <f>+S135-S137</f>
        <v>0</v>
      </c>
      <c r="T139" s="130">
        <f>+T135-T137</f>
        <v>0</v>
      </c>
    </row>
    <row r="140" spans="1:20" s="12" customFormat="1" x14ac:dyDescent="0.35"/>
    <row r="141" spans="1:20" s="12" customFormat="1" x14ac:dyDescent="0.35"/>
    <row r="142" spans="1:20" s="12" customFormat="1" x14ac:dyDescent="0.35"/>
    <row r="143" spans="1:20" s="12" customFormat="1" x14ac:dyDescent="0.35"/>
    <row r="144" spans="1:20" s="12" customFormat="1" x14ac:dyDescent="0.35"/>
    <row r="145" s="12" customFormat="1" x14ac:dyDescent="0.35"/>
    <row r="146" s="12" customFormat="1" x14ac:dyDescent="0.35"/>
    <row r="147" s="12" customFormat="1" x14ac:dyDescent="0.35"/>
    <row r="148" s="12" customFormat="1" x14ac:dyDescent="0.35"/>
    <row r="149" s="12" customFormat="1" x14ac:dyDescent="0.35"/>
    <row r="150" s="12" customFormat="1" x14ac:dyDescent="0.35"/>
    <row r="151" s="12" customFormat="1" x14ac:dyDescent="0.35"/>
    <row r="152" s="12" customFormat="1" x14ac:dyDescent="0.35"/>
    <row r="153" s="12" customFormat="1" x14ac:dyDescent="0.35"/>
    <row r="154" s="12" customFormat="1" x14ac:dyDescent="0.35"/>
    <row r="155" s="12" customFormat="1" x14ac:dyDescent="0.35"/>
    <row r="156" s="12" customFormat="1" x14ac:dyDescent="0.35"/>
    <row r="157" s="12" customFormat="1" x14ac:dyDescent="0.35"/>
    <row r="158" s="12" customFormat="1" x14ac:dyDescent="0.35"/>
    <row r="159" s="12" customFormat="1" x14ac:dyDescent="0.35"/>
    <row r="160" s="12" customFormat="1" x14ac:dyDescent="0.35"/>
  </sheetData>
  <conditionalFormatting sqref="N32 N57 N75 S63:T75 A79:T79 N92 S80:T92 A63:R74 N110 S98:T110 A114:T114 N127 S115:T127 A98:R109 A80:R91 A115:R126 S32:T32 S57:T57 A36:T56 A11:T31">
    <cfRule type="expression" dxfId="39" priority="3">
      <formula>$G$29="HA only"</formula>
    </cfRule>
  </conditionalFormatting>
  <conditionalFormatting sqref="A62:T62">
    <cfRule type="expression" dxfId="38" priority="2">
      <formula>$G$29="HA only"</formula>
    </cfRule>
  </conditionalFormatting>
  <conditionalFormatting sqref="A97:T97">
    <cfRule type="expression" dxfId="37" priority="1">
      <formula>$G$29="HA only"</formula>
    </cfRule>
  </conditionalFormatting>
  <hyperlinks>
    <hyperlink ref="C10" location="Definition!A1" display="Definition!A1" xr:uid="{00000000-0004-0000-0900-000000000000}"/>
    <hyperlink ref="C35" location="Definition!A1" display="Definition!A1" xr:uid="{00000000-0004-0000-0900-000001000000}"/>
    <hyperlink ref="C61" location="Definition!A1" display="Definition!A1" xr:uid="{00000000-0004-0000-0900-000002000000}"/>
    <hyperlink ref="C78" location="Definition!A1" display="Definition!A1" xr:uid="{00000000-0004-0000-0900-000003000000}"/>
    <hyperlink ref="C96" location="Definition!A1" display="Definition!A1" xr:uid="{00000000-0004-0000-0900-000004000000}"/>
    <hyperlink ref="C113" location="Definition!A1" display="Definition!A1" xr:uid="{00000000-0004-0000-0900-000005000000}"/>
  </hyperlinks>
  <pageMargins left="0.7" right="0.7" top="0.75" bottom="0.75" header="0.3" footer="0.3"/>
  <ignoredErrors>
    <ignoredError sqref="B63:M74 O63:T74 A92:D92 A80:A91 A98:T109 F138:T140 C37:T37 F57:T57 C80:E91 F80:T92 A115:T126 F127:T127 F133:M137 O133:T137 S12:T12 A12:E12 B30:B31 B28:B29" unlockedFormula="1"/>
    <ignoredError sqref="N63:N74 B80:B91 N133:N135 N12 B37" formula="1" unlockedFormula="1"/>
    <ignoredError sqref="N132"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dimension ref="B1:AB75"/>
  <sheetViews>
    <sheetView showGridLines="0" zoomScale="85" zoomScaleNormal="85" workbookViewId="0">
      <selection activeCell="G11" sqref="G11:P11"/>
    </sheetView>
  </sheetViews>
  <sheetFormatPr defaultColWidth="8.90625" defaultRowHeight="14.5" x14ac:dyDescent="0.35"/>
  <cols>
    <col min="1" max="1" width="1.6328125" style="384" customWidth="1"/>
    <col min="2" max="2" width="4.08984375" style="384" customWidth="1"/>
    <col min="3" max="3" width="13.6328125" style="384" customWidth="1"/>
    <col min="4" max="4" width="0.6328125" style="384" customWidth="1"/>
    <col min="5" max="5" width="13" style="384" customWidth="1"/>
    <col min="6" max="6" width="5.453125" style="384" customWidth="1"/>
    <col min="7" max="7" width="0" style="384" hidden="1" customWidth="1"/>
    <col min="8" max="8" width="0.36328125" style="384" customWidth="1"/>
    <col min="9" max="9" width="13.453125" style="384" customWidth="1"/>
    <col min="10" max="10" width="0.36328125" style="384" customWidth="1"/>
    <col min="11" max="11" width="3" style="384" customWidth="1"/>
    <col min="12" max="12" width="10.453125" style="384" customWidth="1"/>
    <col min="13" max="13" width="0.36328125" style="384" customWidth="1"/>
    <col min="14" max="14" width="6.54296875" style="384" customWidth="1"/>
    <col min="15" max="15" width="3.54296875" style="384" customWidth="1"/>
    <col min="16" max="16" width="3.36328125" style="384" customWidth="1"/>
    <col min="17" max="17" width="0.36328125" style="384" customWidth="1"/>
    <col min="18" max="18" width="10.08984375" style="384" customWidth="1"/>
    <col min="19" max="19" width="3.36328125" style="384" customWidth="1"/>
    <col min="20" max="20" width="0.36328125" style="384" customWidth="1"/>
    <col min="21" max="21" width="2.54296875" style="384" customWidth="1"/>
    <col min="22" max="22" width="18.54296875" style="384" customWidth="1"/>
    <col min="23" max="23" width="17.453125" style="384" customWidth="1"/>
    <col min="24" max="24" width="13.6328125" style="384" customWidth="1"/>
    <col min="25" max="25" width="12.54296875" style="384" customWidth="1"/>
    <col min="26" max="27" width="0" style="384" hidden="1" customWidth="1"/>
    <col min="28" max="28" width="1.08984375" style="384" customWidth="1"/>
    <col min="29" max="29" width="2.6328125" style="384" customWidth="1"/>
    <col min="30" max="16384" width="8.90625" style="384"/>
  </cols>
  <sheetData>
    <row r="1" spans="2:27" ht="35" customHeight="1" x14ac:dyDescent="0.35">
      <c r="B1" s="540" t="s">
        <v>528</v>
      </c>
      <c r="C1" s="509"/>
      <c r="D1" s="509"/>
      <c r="E1" s="509"/>
      <c r="F1" s="509"/>
      <c r="G1" s="509"/>
      <c r="H1" s="509"/>
      <c r="I1" s="509"/>
      <c r="J1" s="509"/>
      <c r="K1" s="509"/>
      <c r="L1" s="509"/>
      <c r="M1" s="509"/>
      <c r="N1" s="509"/>
      <c r="O1" s="509"/>
      <c r="P1" s="509"/>
      <c r="Q1" s="509"/>
      <c r="R1" s="509"/>
      <c r="S1" s="509"/>
      <c r="T1" s="509"/>
      <c r="U1" s="509"/>
      <c r="V1" s="509"/>
      <c r="W1" s="509"/>
      <c r="X1" s="509"/>
      <c r="Y1" s="509"/>
      <c r="Z1" s="509"/>
      <c r="AA1" s="510"/>
    </row>
    <row r="2" spans="2:27" ht="14" customHeight="1" x14ac:dyDescent="0.35"/>
    <row r="3" spans="2:27" ht="24" customHeight="1" x14ac:dyDescent="0.35">
      <c r="B3" s="512" t="s">
        <v>268</v>
      </c>
      <c r="C3" s="509"/>
      <c r="D3" s="509"/>
      <c r="E3" s="509"/>
      <c r="F3" s="509"/>
      <c r="G3" s="509"/>
      <c r="H3" s="509"/>
      <c r="I3" s="509"/>
      <c r="J3" s="509"/>
      <c r="K3" s="509"/>
      <c r="L3" s="509"/>
      <c r="M3" s="509"/>
      <c r="N3" s="509"/>
      <c r="O3" s="509"/>
      <c r="P3" s="509"/>
      <c r="Q3" s="509"/>
      <c r="R3" s="509"/>
      <c r="S3" s="509"/>
      <c r="T3" s="509"/>
      <c r="U3" s="509"/>
      <c r="V3" s="509"/>
      <c r="W3" s="509"/>
      <c r="X3" s="509"/>
      <c r="Y3" s="510"/>
    </row>
    <row r="4" spans="2:27" x14ac:dyDescent="0.35">
      <c r="B4" s="385" t="s">
        <v>267</v>
      </c>
      <c r="C4" s="458" t="s">
        <v>267</v>
      </c>
      <c r="D4" s="502" t="s">
        <v>267</v>
      </c>
      <c r="E4" s="503"/>
      <c r="F4" s="458" t="s">
        <v>267</v>
      </c>
      <c r="G4" s="504" t="s">
        <v>267</v>
      </c>
      <c r="H4" s="503"/>
      <c r="I4" s="503"/>
      <c r="J4" s="504" t="s">
        <v>267</v>
      </c>
      <c r="K4" s="503"/>
      <c r="L4" s="503"/>
      <c r="M4" s="504" t="s">
        <v>267</v>
      </c>
      <c r="N4" s="503"/>
      <c r="O4" s="503"/>
      <c r="P4" s="503"/>
      <c r="Q4" s="502" t="s">
        <v>267</v>
      </c>
      <c r="R4" s="503"/>
      <c r="S4" s="503"/>
      <c r="T4" s="505" t="s">
        <v>267</v>
      </c>
      <c r="U4" s="503"/>
      <c r="V4" s="503"/>
      <c r="W4" s="503"/>
      <c r="X4" s="503"/>
      <c r="Y4" s="506"/>
    </row>
    <row r="5" spans="2:27" x14ac:dyDescent="0.35">
      <c r="B5" s="385" t="s">
        <v>267</v>
      </c>
      <c r="C5" s="502" t="s">
        <v>269</v>
      </c>
      <c r="D5" s="503"/>
      <c r="E5" s="503"/>
      <c r="F5" s="503"/>
      <c r="G5" s="504"/>
      <c r="H5" s="503"/>
      <c r="I5" s="503"/>
      <c r="J5" s="503"/>
      <c r="K5" s="503"/>
      <c r="L5" s="503"/>
      <c r="M5" s="503"/>
      <c r="N5" s="503"/>
      <c r="O5" s="503"/>
      <c r="P5" s="503"/>
      <c r="Q5" s="502" t="s">
        <v>267</v>
      </c>
      <c r="R5" s="503"/>
      <c r="S5" s="503"/>
      <c r="T5" s="505" t="s">
        <v>267</v>
      </c>
      <c r="U5" s="503"/>
      <c r="V5" s="503"/>
      <c r="W5" s="503"/>
      <c r="X5" s="503"/>
      <c r="Y5" s="506"/>
    </row>
    <row r="6" spans="2:27" x14ac:dyDescent="0.35">
      <c r="B6" s="385" t="s">
        <v>267</v>
      </c>
      <c r="C6" s="502" t="s">
        <v>270</v>
      </c>
      <c r="D6" s="503"/>
      <c r="E6" s="503"/>
      <c r="F6" s="503"/>
      <c r="G6" s="504"/>
      <c r="H6" s="503"/>
      <c r="I6" s="503"/>
      <c r="J6" s="503"/>
      <c r="K6" s="503"/>
      <c r="L6" s="503"/>
      <c r="M6" s="503"/>
      <c r="N6" s="503"/>
      <c r="O6" s="503"/>
      <c r="P6" s="503"/>
      <c r="Q6" s="502" t="s">
        <v>267</v>
      </c>
      <c r="R6" s="503"/>
      <c r="S6" s="503"/>
      <c r="T6" s="505" t="s">
        <v>267</v>
      </c>
      <c r="U6" s="503"/>
      <c r="V6" s="503"/>
      <c r="W6" s="503"/>
      <c r="X6" s="503"/>
      <c r="Y6" s="506"/>
    </row>
    <row r="7" spans="2:27" x14ac:dyDescent="0.35">
      <c r="B7" s="385" t="s">
        <v>267</v>
      </c>
      <c r="C7" s="502" t="s">
        <v>271</v>
      </c>
      <c r="D7" s="503"/>
      <c r="E7" s="503"/>
      <c r="F7" s="503"/>
      <c r="G7" s="504"/>
      <c r="H7" s="503"/>
      <c r="I7" s="503"/>
      <c r="J7" s="503"/>
      <c r="K7" s="503"/>
      <c r="L7" s="503"/>
      <c r="M7" s="503"/>
      <c r="N7" s="503"/>
      <c r="O7" s="503"/>
      <c r="P7" s="503"/>
      <c r="Q7" s="502" t="s">
        <v>267</v>
      </c>
      <c r="R7" s="503"/>
      <c r="S7" s="503"/>
      <c r="T7" s="505" t="s">
        <v>267</v>
      </c>
      <c r="U7" s="503"/>
      <c r="V7" s="503"/>
      <c r="W7" s="503"/>
      <c r="X7" s="503"/>
      <c r="Y7" s="506"/>
    </row>
    <row r="8" spans="2:27" x14ac:dyDescent="0.35">
      <c r="B8" s="385" t="s">
        <v>267</v>
      </c>
      <c r="C8" s="458" t="s">
        <v>267</v>
      </c>
      <c r="D8" s="502" t="s">
        <v>267</v>
      </c>
      <c r="E8" s="503"/>
      <c r="F8" s="458" t="s">
        <v>267</v>
      </c>
      <c r="G8" s="504"/>
      <c r="H8" s="503"/>
      <c r="I8" s="503"/>
      <c r="J8" s="503"/>
      <c r="K8" s="503"/>
      <c r="L8" s="503"/>
      <c r="M8" s="503"/>
      <c r="N8" s="503"/>
      <c r="O8" s="503"/>
      <c r="P8" s="503"/>
      <c r="Q8" s="502" t="s">
        <v>267</v>
      </c>
      <c r="R8" s="503"/>
      <c r="S8" s="503"/>
      <c r="T8" s="505" t="s">
        <v>267</v>
      </c>
      <c r="U8" s="503"/>
      <c r="V8" s="503"/>
      <c r="W8" s="503"/>
      <c r="X8" s="503"/>
      <c r="Y8" s="506"/>
    </row>
    <row r="9" spans="2:27" x14ac:dyDescent="0.35">
      <c r="B9" s="385" t="s">
        <v>267</v>
      </c>
      <c r="C9" s="458" t="s">
        <v>267</v>
      </c>
      <c r="D9" s="502" t="s">
        <v>267</v>
      </c>
      <c r="E9" s="503"/>
      <c r="F9" s="458" t="s">
        <v>267</v>
      </c>
      <c r="G9" s="504"/>
      <c r="H9" s="503"/>
      <c r="I9" s="503"/>
      <c r="J9" s="503"/>
      <c r="K9" s="503"/>
      <c r="L9" s="503"/>
      <c r="M9" s="503"/>
      <c r="N9" s="503"/>
      <c r="O9" s="503"/>
      <c r="P9" s="503"/>
      <c r="Q9" s="502" t="s">
        <v>267</v>
      </c>
      <c r="R9" s="503"/>
      <c r="S9" s="503"/>
      <c r="T9" s="505" t="s">
        <v>267</v>
      </c>
      <c r="U9" s="503"/>
      <c r="V9" s="503"/>
      <c r="W9" s="503"/>
      <c r="X9" s="503"/>
      <c r="Y9" s="506"/>
    </row>
    <row r="10" spans="2:27" x14ac:dyDescent="0.35">
      <c r="B10" s="385" t="s">
        <v>267</v>
      </c>
      <c r="C10" s="502" t="s">
        <v>272</v>
      </c>
      <c r="D10" s="503"/>
      <c r="E10" s="503"/>
      <c r="F10" s="503"/>
      <c r="G10" s="537"/>
      <c r="H10" s="503"/>
      <c r="I10" s="503"/>
      <c r="J10" s="503"/>
      <c r="K10" s="503"/>
      <c r="L10" s="503"/>
      <c r="M10" s="503"/>
      <c r="N10" s="503"/>
      <c r="O10" s="503"/>
      <c r="P10" s="503"/>
      <c r="Q10" s="502" t="s">
        <v>267</v>
      </c>
      <c r="R10" s="503"/>
      <c r="S10" s="503"/>
      <c r="T10" s="505" t="s">
        <v>267</v>
      </c>
      <c r="U10" s="503"/>
      <c r="V10" s="503"/>
      <c r="W10" s="503"/>
      <c r="X10" s="503"/>
      <c r="Y10" s="506"/>
    </row>
    <row r="11" spans="2:27" x14ac:dyDescent="0.35">
      <c r="B11" s="385" t="s">
        <v>267</v>
      </c>
      <c r="C11" s="502" t="s">
        <v>517</v>
      </c>
      <c r="D11" s="503"/>
      <c r="E11" s="503"/>
      <c r="F11" s="503"/>
      <c r="G11" s="537"/>
      <c r="H11" s="503"/>
      <c r="I11" s="503"/>
      <c r="J11" s="503"/>
      <c r="K11" s="503"/>
      <c r="L11" s="503"/>
      <c r="M11" s="503"/>
      <c r="N11" s="503"/>
      <c r="O11" s="503"/>
      <c r="P11" s="503"/>
      <c r="Q11" s="502" t="s">
        <v>267</v>
      </c>
      <c r="R11" s="503"/>
      <c r="S11" s="503"/>
      <c r="T11" s="505" t="s">
        <v>267</v>
      </c>
      <c r="U11" s="503"/>
      <c r="V11" s="503"/>
      <c r="W11" s="503"/>
      <c r="X11" s="503"/>
      <c r="Y11" s="506"/>
    </row>
    <row r="12" spans="2:27" x14ac:dyDescent="0.35">
      <c r="B12" s="462" t="s">
        <v>267</v>
      </c>
      <c r="C12" s="462" t="s">
        <v>267</v>
      </c>
      <c r="D12" s="535" t="s">
        <v>267</v>
      </c>
      <c r="E12" s="518"/>
      <c r="F12" s="462" t="s">
        <v>267</v>
      </c>
      <c r="G12" s="535" t="s">
        <v>267</v>
      </c>
      <c r="H12" s="518"/>
      <c r="I12" s="518"/>
      <c r="J12" s="535" t="s">
        <v>267</v>
      </c>
      <c r="K12" s="518"/>
      <c r="L12" s="518"/>
      <c r="M12" s="535" t="s">
        <v>267</v>
      </c>
      <c r="N12" s="518"/>
      <c r="O12" s="518"/>
      <c r="P12" s="518"/>
      <c r="Q12" s="535" t="s">
        <v>267</v>
      </c>
      <c r="R12" s="518"/>
      <c r="S12" s="518"/>
      <c r="T12" s="535" t="s">
        <v>267</v>
      </c>
      <c r="U12" s="518"/>
      <c r="V12" s="518"/>
      <c r="W12" s="518"/>
      <c r="X12" s="518"/>
      <c r="Y12" s="518"/>
    </row>
    <row r="13" spans="2:27" ht="26.25" customHeight="1" x14ac:dyDescent="0.35">
      <c r="B13" s="512" t="s">
        <v>273</v>
      </c>
      <c r="C13" s="509"/>
      <c r="D13" s="509"/>
      <c r="E13" s="509"/>
      <c r="F13" s="509"/>
      <c r="G13" s="509"/>
      <c r="H13" s="509"/>
      <c r="I13" s="509"/>
      <c r="J13" s="509"/>
      <c r="K13" s="509"/>
      <c r="L13" s="509"/>
      <c r="M13" s="509"/>
      <c r="N13" s="509"/>
      <c r="O13" s="509"/>
      <c r="P13" s="509"/>
      <c r="Q13" s="509"/>
      <c r="R13" s="509"/>
      <c r="S13" s="509"/>
      <c r="T13" s="509"/>
      <c r="U13" s="509"/>
      <c r="V13" s="509"/>
      <c r="W13" s="509"/>
      <c r="X13" s="509"/>
      <c r="Y13" s="510"/>
    </row>
    <row r="14" spans="2:27" x14ac:dyDescent="0.35">
      <c r="B14" s="385" t="s">
        <v>267</v>
      </c>
      <c r="C14" s="458" t="s">
        <v>267</v>
      </c>
      <c r="D14" s="502" t="s">
        <v>267</v>
      </c>
      <c r="E14" s="503"/>
      <c r="F14" s="458" t="s">
        <v>267</v>
      </c>
      <c r="G14" s="502" t="s">
        <v>267</v>
      </c>
      <c r="H14" s="503"/>
      <c r="I14" s="503"/>
      <c r="J14" s="502" t="s">
        <v>267</v>
      </c>
      <c r="K14" s="503"/>
      <c r="L14" s="503"/>
      <c r="M14" s="502" t="s">
        <v>267</v>
      </c>
      <c r="N14" s="503"/>
      <c r="O14" s="503"/>
      <c r="P14" s="503"/>
      <c r="Q14" s="502" t="s">
        <v>267</v>
      </c>
      <c r="R14" s="503"/>
      <c r="S14" s="503"/>
      <c r="T14" s="505" t="s">
        <v>267</v>
      </c>
      <c r="U14" s="503"/>
      <c r="V14" s="503"/>
      <c r="W14" s="503"/>
      <c r="X14" s="503"/>
      <c r="Y14" s="506"/>
    </row>
    <row r="15" spans="2:27" x14ac:dyDescent="0.35">
      <c r="B15" s="385" t="s">
        <v>267</v>
      </c>
      <c r="C15" s="502" t="s">
        <v>274</v>
      </c>
      <c r="D15" s="503"/>
      <c r="E15" s="503"/>
      <c r="F15" s="503"/>
      <c r="G15" s="504"/>
      <c r="H15" s="503"/>
      <c r="I15" s="503"/>
      <c r="J15" s="503"/>
      <c r="K15" s="503"/>
      <c r="L15" s="503"/>
      <c r="M15" s="503"/>
      <c r="N15" s="503"/>
      <c r="O15" s="503"/>
      <c r="P15" s="503"/>
      <c r="Q15" s="502" t="s">
        <v>267</v>
      </c>
      <c r="R15" s="503"/>
      <c r="S15" s="503"/>
      <c r="T15" s="505" t="s">
        <v>267</v>
      </c>
      <c r="U15" s="503"/>
      <c r="V15" s="503"/>
      <c r="W15" s="503"/>
      <c r="X15" s="503"/>
      <c r="Y15" s="506"/>
    </row>
    <row r="16" spans="2:27" x14ac:dyDescent="0.35">
      <c r="B16" s="385" t="s">
        <v>267</v>
      </c>
      <c r="C16" s="502" t="s">
        <v>275</v>
      </c>
      <c r="D16" s="503"/>
      <c r="E16" s="503"/>
      <c r="F16" s="503"/>
      <c r="G16" s="504"/>
      <c r="H16" s="503"/>
      <c r="I16" s="503"/>
      <c r="J16" s="503"/>
      <c r="K16" s="503"/>
      <c r="L16" s="503"/>
      <c r="M16" s="503"/>
      <c r="N16" s="503"/>
      <c r="O16" s="503"/>
      <c r="P16" s="503"/>
      <c r="Q16" s="502" t="s">
        <v>267</v>
      </c>
      <c r="R16" s="503"/>
      <c r="S16" s="503"/>
      <c r="T16" s="505" t="s">
        <v>267</v>
      </c>
      <c r="U16" s="503"/>
      <c r="V16" s="503"/>
      <c r="W16" s="503"/>
      <c r="X16" s="503"/>
      <c r="Y16" s="506"/>
    </row>
    <row r="17" spans="2:28" x14ac:dyDescent="0.35">
      <c r="B17" s="386" t="s">
        <v>267</v>
      </c>
      <c r="C17" s="497" t="s">
        <v>276</v>
      </c>
      <c r="D17" s="498"/>
      <c r="E17" s="498"/>
      <c r="F17" s="498"/>
      <c r="G17" s="539"/>
      <c r="H17" s="498"/>
      <c r="I17" s="498"/>
      <c r="J17" s="498"/>
      <c r="K17" s="498"/>
      <c r="L17" s="498"/>
      <c r="M17" s="498"/>
      <c r="N17" s="498"/>
      <c r="O17" s="498"/>
      <c r="P17" s="498"/>
      <c r="Q17" s="497" t="s">
        <v>267</v>
      </c>
      <c r="R17" s="498"/>
      <c r="S17" s="498"/>
      <c r="T17" s="500" t="s">
        <v>267</v>
      </c>
      <c r="U17" s="498"/>
      <c r="V17" s="498"/>
      <c r="W17" s="498"/>
      <c r="X17" s="498"/>
      <c r="Y17" s="501"/>
    </row>
    <row r="18" spans="2:28" x14ac:dyDescent="0.35">
      <c r="B18" s="386" t="s">
        <v>267</v>
      </c>
      <c r="C18" s="457" t="s">
        <v>267</v>
      </c>
      <c r="D18" s="497" t="s">
        <v>267</v>
      </c>
      <c r="E18" s="498"/>
      <c r="F18" s="457" t="s">
        <v>267</v>
      </c>
      <c r="G18" s="497" t="s">
        <v>267</v>
      </c>
      <c r="H18" s="498"/>
      <c r="I18" s="498"/>
      <c r="J18" s="497" t="s">
        <v>267</v>
      </c>
      <c r="K18" s="498"/>
      <c r="L18" s="498"/>
      <c r="M18" s="497" t="s">
        <v>267</v>
      </c>
      <c r="N18" s="498"/>
      <c r="O18" s="498"/>
      <c r="P18" s="498"/>
      <c r="Q18" s="497" t="s">
        <v>267</v>
      </c>
      <c r="R18" s="498"/>
      <c r="S18" s="498"/>
      <c r="T18" s="497" t="s">
        <v>267</v>
      </c>
      <c r="U18" s="498"/>
      <c r="V18" s="498"/>
      <c r="W18" s="498"/>
      <c r="X18" s="498"/>
      <c r="Y18" s="498"/>
    </row>
    <row r="19" spans="2:28" ht="26.25" customHeight="1" x14ac:dyDescent="0.35">
      <c r="B19" s="512" t="s">
        <v>277</v>
      </c>
      <c r="C19" s="509"/>
      <c r="D19" s="509"/>
      <c r="E19" s="509"/>
      <c r="F19" s="509"/>
      <c r="G19" s="509"/>
      <c r="H19" s="509"/>
      <c r="I19" s="509"/>
      <c r="J19" s="509"/>
      <c r="K19" s="509"/>
      <c r="L19" s="509"/>
      <c r="M19" s="509"/>
      <c r="N19" s="509"/>
      <c r="O19" s="509"/>
      <c r="P19" s="509"/>
      <c r="Q19" s="509"/>
      <c r="R19" s="509"/>
      <c r="S19" s="509"/>
      <c r="T19" s="509"/>
      <c r="U19" s="509"/>
      <c r="V19" s="509"/>
      <c r="W19" s="509"/>
      <c r="X19" s="509"/>
      <c r="Y19" s="510"/>
    </row>
    <row r="20" spans="2:28" x14ac:dyDescent="0.35">
      <c r="B20" s="385" t="s">
        <v>267</v>
      </c>
      <c r="C20" s="458" t="s">
        <v>267</v>
      </c>
      <c r="D20" s="502" t="s">
        <v>267</v>
      </c>
      <c r="E20" s="503"/>
      <c r="F20" s="458" t="s">
        <v>267</v>
      </c>
      <c r="G20" s="502" t="s">
        <v>267</v>
      </c>
      <c r="H20" s="503"/>
      <c r="I20" s="503"/>
      <c r="J20" s="502" t="s">
        <v>267</v>
      </c>
      <c r="K20" s="503"/>
      <c r="L20" s="503"/>
      <c r="M20" s="502" t="s">
        <v>267</v>
      </c>
      <c r="N20" s="503"/>
      <c r="O20" s="503"/>
      <c r="P20" s="503"/>
      <c r="Q20" s="502" t="s">
        <v>267</v>
      </c>
      <c r="R20" s="503"/>
      <c r="S20" s="503"/>
      <c r="T20" s="505" t="s">
        <v>267</v>
      </c>
      <c r="U20" s="503"/>
      <c r="V20" s="503"/>
      <c r="W20" s="503"/>
      <c r="X20" s="503"/>
      <c r="Y20" s="506"/>
    </row>
    <row r="21" spans="2:28" x14ac:dyDescent="0.35">
      <c r="B21" s="385" t="s">
        <v>267</v>
      </c>
      <c r="C21" s="502" t="s">
        <v>278</v>
      </c>
      <c r="D21" s="503"/>
      <c r="E21" s="503"/>
      <c r="F21" s="503"/>
      <c r="G21" s="537"/>
      <c r="H21" s="503"/>
      <c r="I21" s="503"/>
      <c r="J21" s="503"/>
      <c r="K21" s="503"/>
      <c r="L21" s="503"/>
      <c r="M21" s="503"/>
      <c r="N21" s="503"/>
      <c r="O21" s="503"/>
      <c r="P21" s="503"/>
      <c r="Q21" s="502" t="s">
        <v>267</v>
      </c>
      <c r="R21" s="503"/>
      <c r="S21" s="503"/>
      <c r="T21" s="505" t="s">
        <v>267</v>
      </c>
      <c r="U21" s="503"/>
      <c r="V21" s="503"/>
      <c r="W21" s="503"/>
      <c r="X21" s="503"/>
      <c r="Y21" s="506"/>
    </row>
    <row r="22" spans="2:28" x14ac:dyDescent="0.35">
      <c r="B22" s="385" t="s">
        <v>267</v>
      </c>
      <c r="C22" s="502" t="s">
        <v>279</v>
      </c>
      <c r="D22" s="503"/>
      <c r="E22" s="503"/>
      <c r="F22" s="503"/>
      <c r="G22" s="537"/>
      <c r="H22" s="503"/>
      <c r="I22" s="503"/>
      <c r="J22" s="503"/>
      <c r="K22" s="503"/>
      <c r="L22" s="503"/>
      <c r="M22" s="503"/>
      <c r="N22" s="503"/>
      <c r="O22" s="503"/>
      <c r="P22" s="503"/>
      <c r="Q22" s="502" t="s">
        <v>267</v>
      </c>
      <c r="R22" s="503"/>
      <c r="S22" s="503"/>
      <c r="T22" s="505" t="s">
        <v>267</v>
      </c>
      <c r="U22" s="503"/>
      <c r="V22" s="503"/>
      <c r="W22" s="503"/>
      <c r="X22" s="503"/>
      <c r="Y22" s="506"/>
    </row>
    <row r="23" spans="2:28" x14ac:dyDescent="0.35">
      <c r="B23" s="385" t="s">
        <v>267</v>
      </c>
      <c r="C23" s="502" t="s">
        <v>280</v>
      </c>
      <c r="D23" s="503"/>
      <c r="E23" s="503"/>
      <c r="F23" s="503"/>
      <c r="G23" s="537"/>
      <c r="H23" s="503"/>
      <c r="I23" s="503"/>
      <c r="J23" s="503"/>
      <c r="K23" s="503"/>
      <c r="L23" s="503"/>
      <c r="M23" s="503"/>
      <c r="N23" s="503"/>
      <c r="O23" s="503"/>
      <c r="P23" s="503"/>
      <c r="Q23" s="502" t="s">
        <v>267</v>
      </c>
      <c r="R23" s="503"/>
      <c r="S23" s="503"/>
      <c r="T23" s="505" t="s">
        <v>267</v>
      </c>
      <c r="U23" s="503"/>
      <c r="V23" s="503"/>
      <c r="W23" s="503"/>
      <c r="X23" s="503"/>
      <c r="Y23" s="506"/>
    </row>
    <row r="24" spans="2:28" x14ac:dyDescent="0.35">
      <c r="B24" s="385" t="s">
        <v>267</v>
      </c>
      <c r="C24" s="502" t="s">
        <v>518</v>
      </c>
      <c r="D24" s="503"/>
      <c r="E24" s="503"/>
      <c r="F24" s="503"/>
      <c r="G24" s="537"/>
      <c r="H24" s="503"/>
      <c r="I24" s="503"/>
      <c r="J24" s="503"/>
      <c r="K24" s="503"/>
      <c r="L24" s="503"/>
      <c r="M24" s="503"/>
      <c r="N24" s="503"/>
      <c r="O24" s="503"/>
      <c r="P24" s="503"/>
      <c r="Q24" s="502" t="s">
        <v>267</v>
      </c>
      <c r="R24" s="503"/>
      <c r="S24" s="503"/>
      <c r="T24" s="505" t="s">
        <v>267</v>
      </c>
      <c r="U24" s="503"/>
      <c r="V24" s="503"/>
      <c r="W24" s="503"/>
      <c r="X24" s="503"/>
      <c r="Y24" s="506"/>
    </row>
    <row r="25" spans="2:28" x14ac:dyDescent="0.35">
      <c r="B25" s="385" t="s">
        <v>267</v>
      </c>
      <c r="C25" s="502" t="s">
        <v>519</v>
      </c>
      <c r="D25" s="503"/>
      <c r="E25" s="503"/>
      <c r="F25" s="503"/>
      <c r="G25" s="537"/>
      <c r="H25" s="503"/>
      <c r="I25" s="503"/>
      <c r="J25" s="503"/>
      <c r="K25" s="503"/>
      <c r="L25" s="503"/>
      <c r="M25" s="503"/>
      <c r="N25" s="503"/>
      <c r="O25" s="503"/>
      <c r="P25" s="503"/>
      <c r="Q25" s="502" t="s">
        <v>267</v>
      </c>
      <c r="R25" s="503"/>
      <c r="S25" s="503"/>
      <c r="T25" s="505" t="s">
        <v>267</v>
      </c>
      <c r="U25" s="503"/>
      <c r="V25" s="503"/>
      <c r="W25" s="503"/>
      <c r="X25" s="503"/>
      <c r="Y25" s="506"/>
    </row>
    <row r="26" spans="2:28" x14ac:dyDescent="0.35">
      <c r="B26" s="462" t="s">
        <v>267</v>
      </c>
      <c r="C26" s="462" t="s">
        <v>267</v>
      </c>
      <c r="D26" s="535" t="s">
        <v>267</v>
      </c>
      <c r="E26" s="518"/>
      <c r="F26" s="462" t="s">
        <v>267</v>
      </c>
      <c r="G26" s="535" t="s">
        <v>267</v>
      </c>
      <c r="H26" s="518"/>
      <c r="I26" s="518"/>
      <c r="J26" s="535" t="s">
        <v>267</v>
      </c>
      <c r="K26" s="518"/>
      <c r="L26" s="518"/>
      <c r="M26" s="535" t="s">
        <v>267</v>
      </c>
      <c r="N26" s="518"/>
      <c r="O26" s="518"/>
      <c r="P26" s="518"/>
      <c r="Q26" s="535" t="s">
        <v>267</v>
      </c>
      <c r="R26" s="518"/>
      <c r="S26" s="518"/>
      <c r="T26" s="535" t="s">
        <v>267</v>
      </c>
      <c r="U26" s="518"/>
      <c r="V26" s="518"/>
      <c r="W26" s="518"/>
      <c r="X26" s="518"/>
      <c r="Y26" s="518"/>
    </row>
    <row r="27" spans="2:28" ht="409.6" hidden="1" customHeight="1" x14ac:dyDescent="0.35"/>
    <row r="28" spans="2:28" ht="7.4" customHeight="1" x14ac:dyDescent="0.35"/>
    <row r="29" spans="2:28" ht="35" customHeight="1" x14ac:dyDescent="0.35">
      <c r="B29" s="512" t="s">
        <v>281</v>
      </c>
      <c r="C29" s="509"/>
      <c r="D29" s="509"/>
      <c r="E29" s="509"/>
      <c r="F29" s="509"/>
      <c r="G29" s="509"/>
      <c r="H29" s="509"/>
      <c r="I29" s="509"/>
      <c r="J29" s="509"/>
      <c r="K29" s="509"/>
      <c r="L29" s="509"/>
      <c r="M29" s="509"/>
      <c r="N29" s="509"/>
      <c r="O29" s="509"/>
      <c r="P29" s="509"/>
      <c r="Q29" s="509"/>
      <c r="R29" s="509"/>
      <c r="S29" s="509"/>
      <c r="T29" s="509"/>
      <c r="U29" s="509"/>
      <c r="V29" s="509"/>
      <c r="W29" s="509"/>
      <c r="X29" s="509"/>
      <c r="Y29" s="509"/>
      <c r="Z29" s="509"/>
      <c r="AA29" s="509"/>
      <c r="AB29" s="510"/>
    </row>
    <row r="30" spans="2:28" ht="4.5" customHeight="1" x14ac:dyDescent="0.35">
      <c r="B30" s="521" t="s">
        <v>267</v>
      </c>
      <c r="C30" s="518"/>
      <c r="D30" s="518"/>
      <c r="E30" s="518"/>
      <c r="F30" s="518"/>
      <c r="G30" s="518"/>
      <c r="H30" s="518"/>
      <c r="I30" s="518"/>
      <c r="J30" s="518"/>
      <c r="K30" s="518"/>
      <c r="L30" s="518"/>
      <c r="M30" s="518"/>
      <c r="N30" s="518"/>
      <c r="O30" s="518"/>
      <c r="P30" s="518"/>
      <c r="Q30" s="518"/>
      <c r="R30" s="518"/>
      <c r="S30" s="518"/>
      <c r="T30" s="518"/>
      <c r="U30" s="518"/>
      <c r="V30" s="518"/>
      <c r="W30" s="518"/>
      <c r="X30" s="518"/>
      <c r="Y30" s="518"/>
      <c r="Z30" s="518"/>
      <c r="AA30" s="518"/>
      <c r="AB30" s="519"/>
    </row>
    <row r="31" spans="2:28" x14ac:dyDescent="0.35">
      <c r="B31" s="536" t="s">
        <v>267</v>
      </c>
      <c r="C31" s="503"/>
      <c r="D31" s="503"/>
      <c r="E31" s="503"/>
      <c r="F31" s="503"/>
      <c r="G31" s="503"/>
      <c r="H31" s="503"/>
      <c r="I31" s="503"/>
      <c r="J31" s="506"/>
      <c r="K31" s="529" t="s">
        <v>282</v>
      </c>
      <c r="L31" s="509"/>
      <c r="M31" s="509"/>
      <c r="N31" s="509"/>
      <c r="O31" s="509"/>
      <c r="P31" s="509"/>
      <c r="Q31" s="509"/>
      <c r="R31" s="509"/>
      <c r="S31" s="509"/>
      <c r="T31" s="510"/>
      <c r="U31" s="460" t="s">
        <v>267</v>
      </c>
      <c r="V31" s="529" t="s">
        <v>283</v>
      </c>
      <c r="W31" s="509"/>
      <c r="X31" s="509"/>
      <c r="Y31" s="509"/>
      <c r="Z31" s="509"/>
      <c r="AA31" s="509"/>
      <c r="AB31" s="510"/>
    </row>
    <row r="32" spans="2:28" ht="28" x14ac:dyDescent="0.35">
      <c r="B32" s="532" t="s">
        <v>267</v>
      </c>
      <c r="C32" s="498"/>
      <c r="D32" s="498"/>
      <c r="E32" s="498"/>
      <c r="F32" s="498"/>
      <c r="G32" s="498"/>
      <c r="H32" s="498"/>
      <c r="I32" s="498"/>
      <c r="J32" s="501"/>
      <c r="K32" s="523" t="s">
        <v>284</v>
      </c>
      <c r="L32" s="509"/>
      <c r="M32" s="510"/>
      <c r="N32" s="523" t="s">
        <v>285</v>
      </c>
      <c r="O32" s="509"/>
      <c r="P32" s="509"/>
      <c r="Q32" s="510"/>
      <c r="R32" s="523" t="s">
        <v>286</v>
      </c>
      <c r="S32" s="509"/>
      <c r="T32" s="510"/>
      <c r="U32" s="460" t="s">
        <v>267</v>
      </c>
      <c r="V32" s="459" t="s">
        <v>287</v>
      </c>
      <c r="W32" s="459" t="s">
        <v>288</v>
      </c>
      <c r="X32" s="459" t="s">
        <v>289</v>
      </c>
      <c r="Y32" s="523" t="s">
        <v>290</v>
      </c>
      <c r="Z32" s="509"/>
      <c r="AA32" s="509"/>
      <c r="AB32" s="510"/>
    </row>
    <row r="33" spans="2:28" x14ac:dyDescent="0.35">
      <c r="B33" s="533" t="s">
        <v>267</v>
      </c>
      <c r="C33" s="518"/>
      <c r="D33" s="518"/>
      <c r="E33" s="518"/>
      <c r="F33" s="518"/>
      <c r="G33" s="518"/>
      <c r="H33" s="518"/>
      <c r="I33" s="518"/>
      <c r="J33" s="518"/>
      <c r="K33" s="518"/>
      <c r="L33" s="518"/>
      <c r="M33" s="518"/>
      <c r="N33" s="518"/>
      <c r="O33" s="518"/>
      <c r="P33" s="518"/>
      <c r="Q33" s="518"/>
      <c r="R33" s="518"/>
      <c r="S33" s="518"/>
      <c r="T33" s="519"/>
      <c r="U33" s="460" t="s">
        <v>267</v>
      </c>
      <c r="V33" s="533" t="s">
        <v>267</v>
      </c>
      <c r="W33" s="518"/>
      <c r="X33" s="518"/>
      <c r="Y33" s="518"/>
      <c r="Z33" s="518"/>
      <c r="AA33" s="518"/>
      <c r="AB33" s="519"/>
    </row>
    <row r="34" spans="2:28" x14ac:dyDescent="0.35">
      <c r="B34" s="507" t="s">
        <v>291</v>
      </c>
      <c r="C34" s="498"/>
      <c r="D34" s="498"/>
      <c r="E34" s="498"/>
      <c r="F34" s="498"/>
      <c r="G34" s="498"/>
      <c r="H34" s="501"/>
      <c r="I34" s="538" t="s">
        <v>108</v>
      </c>
      <c r="J34" s="518"/>
      <c r="K34" s="514"/>
      <c r="L34" s="509"/>
      <c r="M34" s="510"/>
      <c r="N34" s="514"/>
      <c r="O34" s="509"/>
      <c r="P34" s="509"/>
      <c r="Q34" s="510"/>
      <c r="R34" s="514"/>
      <c r="S34" s="509"/>
      <c r="T34" s="510"/>
      <c r="U34" s="460" t="s">
        <v>267</v>
      </c>
      <c r="V34" s="387"/>
      <c r="W34" s="388"/>
      <c r="X34" s="461"/>
      <c r="Y34" s="514"/>
      <c r="Z34" s="509"/>
      <c r="AA34" s="509"/>
      <c r="AB34" s="510"/>
    </row>
    <row r="35" spans="2:28" x14ac:dyDescent="0.35">
      <c r="B35" s="530" t="s">
        <v>267</v>
      </c>
      <c r="C35" s="503"/>
      <c r="D35" s="503"/>
      <c r="E35" s="503"/>
      <c r="F35" s="503"/>
      <c r="G35" s="503"/>
      <c r="H35" s="503"/>
      <c r="I35" s="534" t="s">
        <v>292</v>
      </c>
      <c r="J35" s="503"/>
      <c r="K35" s="514"/>
      <c r="L35" s="509"/>
      <c r="M35" s="510"/>
      <c r="N35" s="514"/>
      <c r="O35" s="509"/>
      <c r="P35" s="509"/>
      <c r="Q35" s="510"/>
      <c r="R35" s="514"/>
      <c r="S35" s="509"/>
      <c r="T35" s="510"/>
      <c r="U35" s="460" t="s">
        <v>267</v>
      </c>
      <c r="V35" s="387"/>
      <c r="W35" s="388"/>
      <c r="X35" s="461"/>
      <c r="Y35" s="514"/>
      <c r="Z35" s="509"/>
      <c r="AA35" s="509"/>
      <c r="AB35" s="510"/>
    </row>
    <row r="36" spans="2:28" x14ac:dyDescent="0.35">
      <c r="B36" s="530" t="s">
        <v>267</v>
      </c>
      <c r="C36" s="503"/>
      <c r="D36" s="503"/>
      <c r="E36" s="503"/>
      <c r="F36" s="503"/>
      <c r="G36" s="503"/>
      <c r="H36" s="503"/>
      <c r="I36" s="534" t="s">
        <v>227</v>
      </c>
      <c r="J36" s="503"/>
      <c r="K36" s="514"/>
      <c r="L36" s="509"/>
      <c r="M36" s="510"/>
      <c r="N36" s="514"/>
      <c r="O36" s="509"/>
      <c r="P36" s="509"/>
      <c r="Q36" s="510"/>
      <c r="R36" s="514"/>
      <c r="S36" s="509"/>
      <c r="T36" s="510"/>
      <c r="U36" s="460" t="s">
        <v>267</v>
      </c>
      <c r="V36" s="387"/>
      <c r="W36" s="388"/>
      <c r="X36" s="461"/>
      <c r="Y36" s="514"/>
      <c r="Z36" s="509"/>
      <c r="AA36" s="509"/>
      <c r="AB36" s="510"/>
    </row>
    <row r="37" spans="2:28" x14ac:dyDescent="0.35">
      <c r="B37" s="542" t="s">
        <v>267</v>
      </c>
      <c r="C37" s="498"/>
      <c r="D37" s="498"/>
      <c r="E37" s="498"/>
      <c r="F37" s="498"/>
      <c r="G37" s="498"/>
      <c r="H37" s="498"/>
      <c r="I37" s="541" t="s">
        <v>293</v>
      </c>
      <c r="J37" s="503"/>
      <c r="K37" s="514"/>
      <c r="L37" s="509"/>
      <c r="M37" s="510"/>
      <c r="N37" s="514"/>
      <c r="O37" s="509"/>
      <c r="P37" s="509"/>
      <c r="Q37" s="510"/>
      <c r="R37" s="514"/>
      <c r="S37" s="509"/>
      <c r="T37" s="510"/>
      <c r="U37" s="460" t="s">
        <v>267</v>
      </c>
      <c r="V37" s="387"/>
      <c r="W37" s="388"/>
      <c r="X37" s="461"/>
      <c r="Y37" s="514"/>
      <c r="Z37" s="509"/>
      <c r="AA37" s="509"/>
      <c r="AB37" s="510"/>
    </row>
    <row r="38" spans="2:28" x14ac:dyDescent="0.35">
      <c r="B38" s="517" t="s">
        <v>267</v>
      </c>
      <c r="C38" s="518"/>
      <c r="D38" s="518"/>
      <c r="E38" s="518"/>
      <c r="F38" s="518"/>
      <c r="G38" s="518"/>
      <c r="H38" s="518"/>
      <c r="I38" s="518"/>
      <c r="J38" s="518"/>
      <c r="K38" s="518"/>
      <c r="L38" s="518"/>
      <c r="M38" s="518"/>
      <c r="N38" s="518"/>
      <c r="O38" s="518"/>
      <c r="P38" s="518"/>
      <c r="Q38" s="518"/>
      <c r="R38" s="518"/>
      <c r="S38" s="518"/>
      <c r="T38" s="519"/>
      <c r="U38" s="460" t="s">
        <v>267</v>
      </c>
      <c r="V38" s="517" t="s">
        <v>267</v>
      </c>
      <c r="W38" s="518"/>
      <c r="X38" s="518"/>
      <c r="Y38" s="518"/>
      <c r="Z38" s="518"/>
      <c r="AA38" s="518"/>
      <c r="AB38" s="519"/>
    </row>
    <row r="39" spans="2:28" x14ac:dyDescent="0.35">
      <c r="B39" s="507" t="s">
        <v>294</v>
      </c>
      <c r="C39" s="498"/>
      <c r="D39" s="498"/>
      <c r="E39" s="498"/>
      <c r="F39" s="498"/>
      <c r="G39" s="498"/>
      <c r="H39" s="501"/>
      <c r="I39" s="538" t="s">
        <v>108</v>
      </c>
      <c r="J39" s="518"/>
      <c r="K39" s="514"/>
      <c r="L39" s="509"/>
      <c r="M39" s="510"/>
      <c r="N39" s="514"/>
      <c r="O39" s="509"/>
      <c r="P39" s="509"/>
      <c r="Q39" s="510"/>
      <c r="R39" s="514"/>
      <c r="S39" s="509"/>
      <c r="T39" s="510"/>
      <c r="U39" s="460" t="s">
        <v>267</v>
      </c>
      <c r="V39" s="387"/>
      <c r="W39" s="388"/>
      <c r="X39" s="461"/>
      <c r="Y39" s="514"/>
      <c r="Z39" s="509"/>
      <c r="AA39" s="509"/>
      <c r="AB39" s="510"/>
    </row>
    <row r="40" spans="2:28" x14ac:dyDescent="0.35">
      <c r="B40" s="530" t="s">
        <v>267</v>
      </c>
      <c r="C40" s="503"/>
      <c r="D40" s="503"/>
      <c r="E40" s="503"/>
      <c r="F40" s="503"/>
      <c r="G40" s="503"/>
      <c r="H40" s="503"/>
      <c r="I40" s="534" t="s">
        <v>292</v>
      </c>
      <c r="J40" s="503"/>
      <c r="K40" s="514"/>
      <c r="L40" s="509"/>
      <c r="M40" s="510"/>
      <c r="N40" s="514"/>
      <c r="O40" s="509"/>
      <c r="P40" s="509"/>
      <c r="Q40" s="510"/>
      <c r="R40" s="514"/>
      <c r="S40" s="509"/>
      <c r="T40" s="510"/>
      <c r="U40" s="460" t="s">
        <v>267</v>
      </c>
      <c r="V40" s="387"/>
      <c r="W40" s="388"/>
      <c r="X40" s="461"/>
      <c r="Y40" s="514"/>
      <c r="Z40" s="509"/>
      <c r="AA40" s="509"/>
      <c r="AB40" s="510"/>
    </row>
    <row r="41" spans="2:28" x14ac:dyDescent="0.35">
      <c r="B41" s="530" t="s">
        <v>267</v>
      </c>
      <c r="C41" s="503"/>
      <c r="D41" s="503"/>
      <c r="E41" s="503"/>
      <c r="F41" s="503"/>
      <c r="G41" s="503"/>
      <c r="H41" s="503"/>
      <c r="I41" s="534" t="s">
        <v>227</v>
      </c>
      <c r="J41" s="503"/>
      <c r="K41" s="514"/>
      <c r="L41" s="509"/>
      <c r="M41" s="510"/>
      <c r="N41" s="514"/>
      <c r="O41" s="509"/>
      <c r="P41" s="509"/>
      <c r="Q41" s="510"/>
      <c r="R41" s="514"/>
      <c r="S41" s="509"/>
      <c r="T41" s="510"/>
      <c r="U41" s="460" t="s">
        <v>267</v>
      </c>
      <c r="V41" s="387"/>
      <c r="W41" s="388"/>
      <c r="X41" s="461"/>
      <c r="Y41" s="514"/>
      <c r="Z41" s="509"/>
      <c r="AA41" s="509"/>
      <c r="AB41" s="510"/>
    </row>
    <row r="42" spans="2:28" x14ac:dyDescent="0.35">
      <c r="B42" s="530" t="s">
        <v>267</v>
      </c>
      <c r="C42" s="503"/>
      <c r="D42" s="503"/>
      <c r="E42" s="503"/>
      <c r="F42" s="503"/>
      <c r="G42" s="503"/>
      <c r="H42" s="503"/>
      <c r="I42" s="541" t="s">
        <v>293</v>
      </c>
      <c r="J42" s="503"/>
      <c r="K42" s="514"/>
      <c r="L42" s="509"/>
      <c r="M42" s="510"/>
      <c r="N42" s="514"/>
      <c r="O42" s="509"/>
      <c r="P42" s="509"/>
      <c r="Q42" s="510"/>
      <c r="R42" s="514"/>
      <c r="S42" s="509"/>
      <c r="T42" s="510"/>
      <c r="U42" s="460" t="s">
        <v>267</v>
      </c>
      <c r="V42" s="387"/>
      <c r="W42" s="388"/>
      <c r="X42" s="461"/>
      <c r="Y42" s="514"/>
      <c r="Z42" s="509"/>
      <c r="AA42" s="509"/>
      <c r="AB42" s="510"/>
    </row>
    <row r="43" spans="2:28" x14ac:dyDescent="0.35">
      <c r="B43" s="530" t="s">
        <v>267</v>
      </c>
      <c r="C43" s="503"/>
      <c r="D43" s="503"/>
      <c r="E43" s="503"/>
      <c r="F43" s="503"/>
      <c r="G43" s="503"/>
      <c r="H43" s="503"/>
      <c r="I43" s="517" t="s">
        <v>267</v>
      </c>
      <c r="J43" s="518"/>
      <c r="K43" s="518"/>
      <c r="L43" s="518"/>
      <c r="M43" s="518"/>
      <c r="N43" s="518"/>
      <c r="O43" s="518"/>
      <c r="P43" s="518"/>
      <c r="Q43" s="518"/>
      <c r="R43" s="518"/>
      <c r="S43" s="518"/>
      <c r="T43" s="519"/>
      <c r="U43" s="460" t="s">
        <v>267</v>
      </c>
      <c r="V43" s="517" t="s">
        <v>267</v>
      </c>
      <c r="W43" s="518"/>
      <c r="X43" s="518"/>
      <c r="Y43" s="518"/>
      <c r="Z43" s="518"/>
      <c r="AA43" s="518"/>
      <c r="AB43" s="519"/>
    </row>
    <row r="44" spans="2:28" x14ac:dyDescent="0.35">
      <c r="B44" s="530" t="s">
        <v>267</v>
      </c>
      <c r="C44" s="503"/>
      <c r="D44" s="503"/>
      <c r="E44" s="503"/>
      <c r="F44" s="503"/>
      <c r="G44" s="503"/>
      <c r="H44" s="503"/>
      <c r="I44" s="531" t="s">
        <v>58</v>
      </c>
      <c r="J44" s="506"/>
      <c r="K44" s="514"/>
      <c r="L44" s="509"/>
      <c r="M44" s="510"/>
      <c r="N44" s="514"/>
      <c r="O44" s="509"/>
      <c r="P44" s="509"/>
      <c r="Q44" s="510"/>
      <c r="R44" s="514"/>
      <c r="S44" s="509"/>
      <c r="T44" s="510"/>
      <c r="U44" s="460" t="s">
        <v>267</v>
      </c>
      <c r="V44" s="523" t="s">
        <v>295</v>
      </c>
      <c r="W44" s="510"/>
      <c r="X44" s="461"/>
      <c r="Y44" s="514"/>
      <c r="Z44" s="509"/>
      <c r="AA44" s="509"/>
      <c r="AB44" s="510"/>
    </row>
    <row r="45" spans="2:28" x14ac:dyDescent="0.35">
      <c r="B45" s="530" t="s">
        <v>267</v>
      </c>
      <c r="C45" s="503"/>
      <c r="D45" s="503"/>
      <c r="E45" s="503"/>
      <c r="F45" s="503"/>
      <c r="G45" s="503"/>
      <c r="H45" s="503"/>
      <c r="I45" s="531" t="s">
        <v>267</v>
      </c>
      <c r="J45" s="506"/>
      <c r="K45" s="523" t="s">
        <v>296</v>
      </c>
      <c r="L45" s="509"/>
      <c r="M45" s="509"/>
      <c r="N45" s="509"/>
      <c r="O45" s="509"/>
      <c r="P45" s="509"/>
      <c r="Q45" s="510"/>
      <c r="R45" s="514"/>
      <c r="S45" s="509"/>
      <c r="T45" s="510"/>
      <c r="U45" s="460" t="s">
        <v>267</v>
      </c>
      <c r="V45" s="523" t="s">
        <v>297</v>
      </c>
      <c r="W45" s="510"/>
      <c r="X45" s="461"/>
      <c r="Y45" s="514"/>
      <c r="Z45" s="509"/>
      <c r="AA45" s="509"/>
      <c r="AB45" s="510"/>
    </row>
    <row r="46" spans="2:28" x14ac:dyDescent="0.35">
      <c r="B46" s="528" t="s">
        <v>267</v>
      </c>
      <c r="C46" s="498"/>
      <c r="D46" s="498"/>
      <c r="E46" s="498"/>
      <c r="F46" s="498"/>
      <c r="G46" s="498"/>
      <c r="H46" s="498"/>
      <c r="I46" s="507" t="s">
        <v>267</v>
      </c>
      <c r="J46" s="501"/>
      <c r="K46" s="523" t="s">
        <v>298</v>
      </c>
      <c r="L46" s="509"/>
      <c r="M46" s="509"/>
      <c r="N46" s="509"/>
      <c r="O46" s="509"/>
      <c r="P46" s="509"/>
      <c r="Q46" s="510"/>
      <c r="R46" s="514"/>
      <c r="S46" s="509"/>
      <c r="T46" s="510"/>
      <c r="U46" s="389" t="s">
        <v>267</v>
      </c>
      <c r="V46" s="523" t="s">
        <v>299</v>
      </c>
      <c r="W46" s="510"/>
      <c r="X46" s="390"/>
      <c r="Y46" s="514"/>
      <c r="Z46" s="509"/>
      <c r="AA46" s="509"/>
      <c r="AB46" s="510"/>
    </row>
    <row r="47" spans="2:28" ht="10.25" customHeight="1" x14ac:dyDescent="0.35"/>
    <row r="48" spans="2:28" ht="27.75" customHeight="1" x14ac:dyDescent="0.35">
      <c r="B48" s="520" t="s">
        <v>520</v>
      </c>
      <c r="C48" s="509"/>
      <c r="D48" s="509"/>
      <c r="E48" s="509"/>
      <c r="F48" s="509"/>
      <c r="G48" s="509"/>
      <c r="H48" s="509"/>
      <c r="I48" s="509"/>
      <c r="J48" s="509"/>
      <c r="K48" s="509"/>
      <c r="L48" s="509"/>
      <c r="M48" s="509"/>
      <c r="N48" s="509"/>
      <c r="O48" s="509"/>
      <c r="P48" s="509"/>
      <c r="Q48" s="509"/>
      <c r="R48" s="510"/>
    </row>
    <row r="49" spans="2:18" ht="18" customHeight="1" x14ac:dyDescent="0.35">
      <c r="B49" s="521" t="s">
        <v>267</v>
      </c>
      <c r="C49" s="518"/>
      <c r="D49" s="518"/>
      <c r="E49" s="518"/>
      <c r="F49" s="518"/>
      <c r="G49" s="518"/>
      <c r="H49" s="518"/>
      <c r="I49" s="518"/>
      <c r="J49" s="518"/>
      <c r="K49" s="518"/>
      <c r="L49" s="518"/>
      <c r="M49" s="518"/>
      <c r="N49" s="518"/>
      <c r="O49" s="518"/>
      <c r="P49" s="518"/>
      <c r="Q49" s="518"/>
      <c r="R49" s="519"/>
    </row>
    <row r="50" spans="2:18" x14ac:dyDescent="0.35">
      <c r="B50" s="522" t="s">
        <v>267</v>
      </c>
      <c r="C50" s="503"/>
      <c r="D50" s="503"/>
      <c r="E50" s="503"/>
      <c r="F50" s="503"/>
      <c r="G50" s="503"/>
      <c r="H50" s="529" t="s">
        <v>282</v>
      </c>
      <c r="I50" s="509"/>
      <c r="J50" s="510"/>
      <c r="K50" s="460" t="s">
        <v>267</v>
      </c>
      <c r="L50" s="529" t="s">
        <v>283</v>
      </c>
      <c r="M50" s="509"/>
      <c r="N50" s="509"/>
      <c r="O50" s="509"/>
      <c r="P50" s="509"/>
      <c r="Q50" s="509"/>
      <c r="R50" s="510"/>
    </row>
    <row r="51" spans="2:18" x14ac:dyDescent="0.35">
      <c r="B51" s="522" t="s">
        <v>267</v>
      </c>
      <c r="C51" s="503"/>
      <c r="D51" s="503"/>
      <c r="E51" s="503"/>
      <c r="F51" s="503"/>
      <c r="G51" s="503"/>
      <c r="H51" s="523" t="s">
        <v>521</v>
      </c>
      <c r="I51" s="509"/>
      <c r="J51" s="510"/>
      <c r="K51" s="460" t="s">
        <v>267</v>
      </c>
      <c r="L51" s="523" t="s">
        <v>522</v>
      </c>
      <c r="M51" s="509"/>
      <c r="N51" s="510"/>
      <c r="O51" s="523" t="s">
        <v>523</v>
      </c>
      <c r="P51" s="509"/>
      <c r="Q51" s="509"/>
      <c r="R51" s="510"/>
    </row>
    <row r="52" spans="2:18" x14ac:dyDescent="0.35">
      <c r="B52" s="513" t="s">
        <v>524</v>
      </c>
      <c r="C52" s="503"/>
      <c r="D52" s="503"/>
      <c r="E52" s="503"/>
      <c r="F52" s="503"/>
      <c r="G52" s="506"/>
      <c r="H52" s="524"/>
      <c r="I52" s="509"/>
      <c r="J52" s="510"/>
      <c r="K52" s="460" t="s">
        <v>267</v>
      </c>
      <c r="L52" s="527"/>
      <c r="M52" s="509"/>
      <c r="N52" s="510"/>
      <c r="O52" s="514"/>
      <c r="P52" s="509"/>
      <c r="Q52" s="509"/>
      <c r="R52" s="510"/>
    </row>
    <row r="53" spans="2:18" x14ac:dyDescent="0.35">
      <c r="B53" s="513" t="s">
        <v>525</v>
      </c>
      <c r="C53" s="503"/>
      <c r="D53" s="503"/>
      <c r="E53" s="503"/>
      <c r="F53" s="503"/>
      <c r="G53" s="506"/>
      <c r="H53" s="524"/>
      <c r="I53" s="509"/>
      <c r="J53" s="510"/>
      <c r="K53" s="460" t="s">
        <v>267</v>
      </c>
      <c r="L53" s="527"/>
      <c r="M53" s="509"/>
      <c r="N53" s="510"/>
      <c r="O53" s="514"/>
      <c r="P53" s="509"/>
      <c r="Q53" s="509"/>
      <c r="R53" s="510"/>
    </row>
    <row r="54" spans="2:18" x14ac:dyDescent="0.35">
      <c r="B54" s="513" t="s">
        <v>310</v>
      </c>
      <c r="C54" s="503"/>
      <c r="D54" s="503"/>
      <c r="E54" s="503"/>
      <c r="F54" s="503"/>
      <c r="G54" s="506"/>
      <c r="H54" s="524"/>
      <c r="I54" s="509"/>
      <c r="J54" s="510"/>
      <c r="K54" s="460" t="s">
        <v>267</v>
      </c>
      <c r="L54" s="525"/>
      <c r="M54" s="509"/>
      <c r="N54" s="510"/>
      <c r="O54" s="525"/>
      <c r="P54" s="509"/>
      <c r="Q54" s="509"/>
      <c r="R54" s="510"/>
    </row>
    <row r="55" spans="2:18" x14ac:dyDescent="0.35">
      <c r="B55" s="516" t="s">
        <v>286</v>
      </c>
      <c r="C55" s="498"/>
      <c r="D55" s="498"/>
      <c r="E55" s="498"/>
      <c r="F55" s="498"/>
      <c r="G55" s="501"/>
      <c r="H55" s="524"/>
      <c r="I55" s="509"/>
      <c r="J55" s="510"/>
      <c r="K55" s="460" t="s">
        <v>267</v>
      </c>
      <c r="L55" s="526"/>
      <c r="M55" s="509"/>
      <c r="N55" s="510"/>
      <c r="O55" s="514"/>
      <c r="P55" s="509"/>
      <c r="Q55" s="509"/>
      <c r="R55" s="510"/>
    </row>
    <row r="56" spans="2:18" ht="18" customHeight="1" x14ac:dyDescent="0.35">
      <c r="B56" s="523" t="s">
        <v>526</v>
      </c>
      <c r="C56" s="509"/>
      <c r="D56" s="509"/>
      <c r="E56" s="509"/>
      <c r="F56" s="509"/>
      <c r="G56" s="509"/>
      <c r="H56" s="509"/>
      <c r="I56" s="509"/>
      <c r="J56" s="509"/>
      <c r="K56" s="509"/>
      <c r="L56" s="509"/>
      <c r="M56" s="509"/>
      <c r="N56" s="510"/>
      <c r="O56" s="508"/>
      <c r="P56" s="509"/>
      <c r="Q56" s="509"/>
      <c r="R56" s="510"/>
    </row>
    <row r="57" spans="2:18" ht="409.6" hidden="1" customHeight="1" x14ac:dyDescent="0.35"/>
    <row r="58" spans="2:18" ht="12.75" customHeight="1" x14ac:dyDescent="0.35"/>
    <row r="59" spans="2:18" ht="27.75" customHeight="1" x14ac:dyDescent="0.35">
      <c r="B59" s="520" t="s">
        <v>300</v>
      </c>
      <c r="C59" s="509"/>
      <c r="D59" s="509"/>
      <c r="E59" s="509"/>
      <c r="F59" s="509"/>
      <c r="G59" s="509"/>
      <c r="H59" s="509"/>
      <c r="I59" s="509"/>
      <c r="J59" s="509"/>
      <c r="K59" s="509"/>
      <c r="L59" s="509"/>
      <c r="M59" s="509"/>
      <c r="N59" s="509"/>
      <c r="O59" s="509"/>
      <c r="P59" s="509"/>
      <c r="Q59" s="509"/>
      <c r="R59" s="510"/>
    </row>
    <row r="60" spans="2:18" ht="18" customHeight="1" x14ac:dyDescent="0.35">
      <c r="B60" s="521" t="s">
        <v>267</v>
      </c>
      <c r="C60" s="518"/>
      <c r="D60" s="518"/>
      <c r="E60" s="518"/>
      <c r="F60" s="518"/>
      <c r="G60" s="518"/>
      <c r="H60" s="518"/>
      <c r="I60" s="518"/>
      <c r="J60" s="518"/>
      <c r="K60" s="518"/>
      <c r="L60" s="518"/>
      <c r="M60" s="518"/>
      <c r="N60" s="518"/>
      <c r="O60" s="518"/>
      <c r="P60" s="518"/>
      <c r="Q60" s="518"/>
      <c r="R60" s="519"/>
    </row>
    <row r="61" spans="2:18" x14ac:dyDescent="0.35">
      <c r="B61" s="522" t="s">
        <v>267</v>
      </c>
      <c r="C61" s="503"/>
      <c r="D61" s="503"/>
      <c r="E61" s="503"/>
      <c r="F61" s="503"/>
      <c r="G61" s="503"/>
      <c r="H61" s="523" t="s">
        <v>301</v>
      </c>
      <c r="I61" s="509"/>
      <c r="J61" s="510"/>
      <c r="K61" s="460" t="s">
        <v>267</v>
      </c>
      <c r="L61" s="523" t="s">
        <v>302</v>
      </c>
      <c r="M61" s="509"/>
      <c r="N61" s="510"/>
      <c r="O61" s="460" t="s">
        <v>267</v>
      </c>
      <c r="P61" s="523" t="s">
        <v>303</v>
      </c>
      <c r="Q61" s="509"/>
      <c r="R61" s="510"/>
    </row>
    <row r="62" spans="2:18" x14ac:dyDescent="0.35">
      <c r="B62" s="513" t="s">
        <v>304</v>
      </c>
      <c r="C62" s="503"/>
      <c r="D62" s="503"/>
      <c r="E62" s="503"/>
      <c r="F62" s="503"/>
      <c r="G62" s="506"/>
      <c r="H62" s="508"/>
      <c r="I62" s="509"/>
      <c r="J62" s="510"/>
      <c r="K62" s="460" t="s">
        <v>267</v>
      </c>
      <c r="L62" s="508"/>
      <c r="M62" s="509"/>
      <c r="N62" s="510"/>
      <c r="O62" s="460" t="s">
        <v>267</v>
      </c>
      <c r="P62" s="515"/>
      <c r="Q62" s="509"/>
      <c r="R62" s="510"/>
    </row>
    <row r="63" spans="2:18" x14ac:dyDescent="0.35">
      <c r="B63" s="513" t="s">
        <v>527</v>
      </c>
      <c r="C63" s="503"/>
      <c r="D63" s="503"/>
      <c r="E63" s="503"/>
      <c r="F63" s="503"/>
      <c r="G63" s="506"/>
      <c r="H63" s="508"/>
      <c r="I63" s="509"/>
      <c r="J63" s="510"/>
      <c r="K63" s="460" t="s">
        <v>267</v>
      </c>
      <c r="L63" s="514"/>
      <c r="M63" s="509"/>
      <c r="N63" s="510"/>
      <c r="O63" s="460" t="s">
        <v>267</v>
      </c>
      <c r="P63" s="515"/>
      <c r="Q63" s="509"/>
      <c r="R63" s="510"/>
    </row>
    <row r="64" spans="2:18" x14ac:dyDescent="0.35">
      <c r="B64" s="516" t="s">
        <v>305</v>
      </c>
      <c r="C64" s="498"/>
      <c r="D64" s="498"/>
      <c r="E64" s="498"/>
      <c r="F64" s="498"/>
      <c r="G64" s="501"/>
      <c r="H64" s="514"/>
      <c r="I64" s="509"/>
      <c r="J64" s="510"/>
      <c r="K64" s="463" t="s">
        <v>267</v>
      </c>
      <c r="L64" s="514"/>
      <c r="M64" s="509"/>
      <c r="N64" s="510"/>
      <c r="O64" s="463" t="s">
        <v>267</v>
      </c>
      <c r="P64" s="515"/>
      <c r="Q64" s="509"/>
      <c r="R64" s="510"/>
    </row>
    <row r="65" spans="2:25" ht="3" customHeight="1" x14ac:dyDescent="0.35">
      <c r="B65" s="517" t="s">
        <v>267</v>
      </c>
      <c r="C65" s="518"/>
      <c r="D65" s="518"/>
      <c r="E65" s="518"/>
      <c r="F65" s="518"/>
      <c r="G65" s="518"/>
      <c r="H65" s="518"/>
      <c r="I65" s="518"/>
      <c r="J65" s="518"/>
      <c r="K65" s="518"/>
      <c r="L65" s="518"/>
      <c r="M65" s="518"/>
      <c r="N65" s="518"/>
      <c r="O65" s="518"/>
      <c r="P65" s="518"/>
      <c r="Q65" s="518"/>
      <c r="R65" s="519"/>
    </row>
    <row r="66" spans="2:25" x14ac:dyDescent="0.35">
      <c r="B66" s="507" t="s">
        <v>58</v>
      </c>
      <c r="C66" s="498"/>
      <c r="D66" s="498"/>
      <c r="E66" s="498"/>
      <c r="F66" s="498"/>
      <c r="G66" s="501"/>
      <c r="H66" s="508"/>
      <c r="I66" s="509"/>
      <c r="J66" s="510"/>
      <c r="K66" s="459" t="s">
        <v>267</v>
      </c>
      <c r="L66" s="508"/>
      <c r="M66" s="509"/>
      <c r="N66" s="510"/>
      <c r="O66" s="459" t="s">
        <v>267</v>
      </c>
      <c r="P66" s="511"/>
      <c r="Q66" s="509"/>
      <c r="R66" s="510"/>
    </row>
    <row r="67" spans="2:25" ht="409.6" hidden="1" customHeight="1" x14ac:dyDescent="0.35"/>
    <row r="68" spans="2:25" ht="10.25" customHeight="1" x14ac:dyDescent="0.35"/>
    <row r="69" spans="2:25" ht="24" customHeight="1" x14ac:dyDescent="0.35">
      <c r="B69" s="512" t="s">
        <v>306</v>
      </c>
      <c r="C69" s="509"/>
      <c r="D69" s="509"/>
      <c r="E69" s="509"/>
      <c r="F69" s="509"/>
      <c r="G69" s="509"/>
      <c r="H69" s="509"/>
      <c r="I69" s="509"/>
      <c r="J69" s="509"/>
      <c r="K69" s="509"/>
      <c r="L69" s="509"/>
      <c r="M69" s="509"/>
      <c r="N69" s="509"/>
      <c r="O69" s="509"/>
      <c r="P69" s="509"/>
      <c r="Q69" s="509"/>
      <c r="R69" s="509"/>
      <c r="S69" s="509"/>
      <c r="T69" s="509"/>
      <c r="U69" s="509"/>
      <c r="V69" s="509"/>
      <c r="W69" s="509"/>
      <c r="X69" s="509"/>
      <c r="Y69" s="510"/>
    </row>
    <row r="70" spans="2:25" x14ac:dyDescent="0.35">
      <c r="B70" s="385" t="s">
        <v>267</v>
      </c>
      <c r="C70" s="458" t="s">
        <v>267</v>
      </c>
      <c r="D70" s="502" t="s">
        <v>267</v>
      </c>
      <c r="E70" s="503"/>
      <c r="F70" s="458" t="s">
        <v>267</v>
      </c>
      <c r="G70" s="504" t="s">
        <v>267</v>
      </c>
      <c r="H70" s="503"/>
      <c r="I70" s="503"/>
      <c r="J70" s="504" t="s">
        <v>267</v>
      </c>
      <c r="K70" s="503"/>
      <c r="L70" s="503"/>
      <c r="M70" s="504" t="s">
        <v>267</v>
      </c>
      <c r="N70" s="503"/>
      <c r="O70" s="503"/>
      <c r="P70" s="503"/>
      <c r="Q70" s="502" t="s">
        <v>267</v>
      </c>
      <c r="R70" s="503"/>
      <c r="S70" s="503"/>
      <c r="T70" s="505" t="s">
        <v>267</v>
      </c>
      <c r="U70" s="503"/>
      <c r="V70" s="503"/>
      <c r="W70" s="503"/>
      <c r="X70" s="503"/>
      <c r="Y70" s="506"/>
    </row>
    <row r="71" spans="2:25" x14ac:dyDescent="0.35">
      <c r="B71" s="385" t="s">
        <v>267</v>
      </c>
      <c r="C71" s="502" t="s">
        <v>307</v>
      </c>
      <c r="D71" s="503"/>
      <c r="E71" s="503"/>
      <c r="F71" s="503"/>
      <c r="G71" s="504"/>
      <c r="H71" s="503"/>
      <c r="I71" s="503"/>
      <c r="J71" s="503"/>
      <c r="K71" s="503"/>
      <c r="L71" s="503"/>
      <c r="M71" s="503"/>
      <c r="N71" s="503"/>
      <c r="O71" s="503"/>
      <c r="P71" s="503"/>
      <c r="Q71" s="502" t="s">
        <v>267</v>
      </c>
      <c r="R71" s="503"/>
      <c r="S71" s="503"/>
      <c r="T71" s="505" t="s">
        <v>267</v>
      </c>
      <c r="U71" s="503"/>
      <c r="V71" s="503"/>
      <c r="W71" s="503"/>
      <c r="X71" s="503"/>
      <c r="Y71" s="506"/>
    </row>
    <row r="72" spans="2:25" x14ac:dyDescent="0.35">
      <c r="B72" s="385" t="s">
        <v>267</v>
      </c>
      <c r="C72" s="502" t="s">
        <v>308</v>
      </c>
      <c r="D72" s="503"/>
      <c r="E72" s="503"/>
      <c r="F72" s="503"/>
      <c r="G72" s="504"/>
      <c r="H72" s="503"/>
      <c r="I72" s="503"/>
      <c r="J72" s="503"/>
      <c r="K72" s="503"/>
      <c r="L72" s="503"/>
      <c r="M72" s="503"/>
      <c r="N72" s="503"/>
      <c r="O72" s="503"/>
      <c r="P72" s="503"/>
      <c r="Q72" s="502" t="s">
        <v>267</v>
      </c>
      <c r="R72" s="503"/>
      <c r="S72" s="503"/>
      <c r="T72" s="505" t="s">
        <v>267</v>
      </c>
      <c r="U72" s="503"/>
      <c r="V72" s="503"/>
      <c r="W72" s="503"/>
      <c r="X72" s="503"/>
      <c r="Y72" s="506"/>
    </row>
    <row r="73" spans="2:25" x14ac:dyDescent="0.35">
      <c r="B73" s="386" t="s">
        <v>267</v>
      </c>
      <c r="C73" s="497" t="s">
        <v>309</v>
      </c>
      <c r="D73" s="498"/>
      <c r="E73" s="498"/>
      <c r="F73" s="498"/>
      <c r="G73" s="499"/>
      <c r="H73" s="498"/>
      <c r="I73" s="498"/>
      <c r="J73" s="498"/>
      <c r="K73" s="498"/>
      <c r="L73" s="498"/>
      <c r="M73" s="498"/>
      <c r="N73" s="498"/>
      <c r="O73" s="498"/>
      <c r="P73" s="498"/>
      <c r="Q73" s="497" t="s">
        <v>267</v>
      </c>
      <c r="R73" s="498"/>
      <c r="S73" s="498"/>
      <c r="T73" s="500" t="s">
        <v>267</v>
      </c>
      <c r="U73" s="498"/>
      <c r="V73" s="498"/>
      <c r="W73" s="498"/>
      <c r="X73" s="498"/>
      <c r="Y73" s="501"/>
    </row>
    <row r="74" spans="2:25" ht="409.6" hidden="1" customHeight="1" x14ac:dyDescent="0.35"/>
    <row r="75" spans="2:25" ht="13.5" customHeight="1" x14ac:dyDescent="0.35"/>
  </sheetData>
  <mergeCells count="253">
    <mergeCell ref="G15:P15"/>
    <mergeCell ref="C10:F10"/>
    <mergeCell ref="G10:P10"/>
    <mergeCell ref="Q10:S10"/>
    <mergeCell ref="T10:Y10"/>
    <mergeCell ref="Q11:S11"/>
    <mergeCell ref="T11:Y11"/>
    <mergeCell ref="G11:P11"/>
    <mergeCell ref="C11:F11"/>
    <mergeCell ref="Q14:S14"/>
    <mergeCell ref="T14:Y14"/>
    <mergeCell ref="D12:E12"/>
    <mergeCell ref="G12:I12"/>
    <mergeCell ref="J12:L12"/>
    <mergeCell ref="M12:P12"/>
    <mergeCell ref="Q12:S12"/>
    <mergeCell ref="T12:Y12"/>
    <mergeCell ref="D14:E14"/>
    <mergeCell ref="G14:I14"/>
    <mergeCell ref="J14:L14"/>
    <mergeCell ref="M14:P14"/>
    <mergeCell ref="Y37:AB37"/>
    <mergeCell ref="Q7:S7"/>
    <mergeCell ref="T7:Y7"/>
    <mergeCell ref="G8:P8"/>
    <mergeCell ref="Q8:S8"/>
    <mergeCell ref="T8:Y8"/>
    <mergeCell ref="T9:Y9"/>
    <mergeCell ref="Q9:S9"/>
    <mergeCell ref="B13:Y13"/>
    <mergeCell ref="T20:Y20"/>
    <mergeCell ref="D20:E20"/>
    <mergeCell ref="G20:I20"/>
    <mergeCell ref="J20:L20"/>
    <mergeCell ref="Q15:S15"/>
    <mergeCell ref="T15:Y15"/>
    <mergeCell ref="C16:F16"/>
    <mergeCell ref="Q17:S17"/>
    <mergeCell ref="T17:Y17"/>
    <mergeCell ref="Q16:S16"/>
    <mergeCell ref="D9:E9"/>
    <mergeCell ref="G9:P9"/>
    <mergeCell ref="T16:Y16"/>
    <mergeCell ref="D18:E18"/>
    <mergeCell ref="C15:F15"/>
    <mergeCell ref="B37:H37"/>
    <mergeCell ref="I37:J37"/>
    <mergeCell ref="K37:M37"/>
    <mergeCell ref="N37:Q37"/>
    <mergeCell ref="R37:T37"/>
    <mergeCell ref="B36:H36"/>
    <mergeCell ref="I36:J36"/>
    <mergeCell ref="K36:M36"/>
    <mergeCell ref="N36:Q36"/>
    <mergeCell ref="R36:T36"/>
    <mergeCell ref="B38:T38"/>
    <mergeCell ref="Y41:AB41"/>
    <mergeCell ref="B40:H40"/>
    <mergeCell ref="B39:H39"/>
    <mergeCell ref="I39:J39"/>
    <mergeCell ref="K39:M39"/>
    <mergeCell ref="N39:Q39"/>
    <mergeCell ref="R39:T39"/>
    <mergeCell ref="I40:J40"/>
    <mergeCell ref="K40:M40"/>
    <mergeCell ref="N40:Q40"/>
    <mergeCell ref="V38:AB38"/>
    <mergeCell ref="Y40:AB40"/>
    <mergeCell ref="Y39:AB39"/>
    <mergeCell ref="R40:T40"/>
    <mergeCell ref="B43:H43"/>
    <mergeCell ref="B42:H42"/>
    <mergeCell ref="I42:J42"/>
    <mergeCell ref="R42:T42"/>
    <mergeCell ref="Y42:AB42"/>
    <mergeCell ref="B41:H41"/>
    <mergeCell ref="I41:J41"/>
    <mergeCell ref="K41:M41"/>
    <mergeCell ref="N41:Q41"/>
    <mergeCell ref="R41:T41"/>
    <mergeCell ref="K42:M42"/>
    <mergeCell ref="N42:Q42"/>
    <mergeCell ref="I43:T43"/>
    <mergeCell ref="V43:AB43"/>
    <mergeCell ref="B1:AA1"/>
    <mergeCell ref="B3:Y3"/>
    <mergeCell ref="D4:E4"/>
    <mergeCell ref="G4:I4"/>
    <mergeCell ref="J4:L4"/>
    <mergeCell ref="M4:P4"/>
    <mergeCell ref="Q4:S4"/>
    <mergeCell ref="T4:Y4"/>
    <mergeCell ref="T5:Y5"/>
    <mergeCell ref="C6:F6"/>
    <mergeCell ref="G6:P6"/>
    <mergeCell ref="Q6:S6"/>
    <mergeCell ref="T6:Y6"/>
    <mergeCell ref="C5:F5"/>
    <mergeCell ref="G5:P5"/>
    <mergeCell ref="C7:F7"/>
    <mergeCell ref="G7:P7"/>
    <mergeCell ref="D8:E8"/>
    <mergeCell ref="Q5:S5"/>
    <mergeCell ref="G16:P16"/>
    <mergeCell ref="Y36:AB36"/>
    <mergeCell ref="B34:H34"/>
    <mergeCell ref="I34:J34"/>
    <mergeCell ref="K34:M34"/>
    <mergeCell ref="T21:Y21"/>
    <mergeCell ref="C22:F22"/>
    <mergeCell ref="G22:P22"/>
    <mergeCell ref="Q23:S23"/>
    <mergeCell ref="T23:Y23"/>
    <mergeCell ref="Q22:S22"/>
    <mergeCell ref="T22:Y22"/>
    <mergeCell ref="C21:F21"/>
    <mergeCell ref="G21:P21"/>
    <mergeCell ref="Q21:S21"/>
    <mergeCell ref="C17:F17"/>
    <mergeCell ref="G17:P17"/>
    <mergeCell ref="G18:I18"/>
    <mergeCell ref="J18:L18"/>
    <mergeCell ref="M18:P18"/>
    <mergeCell ref="Q18:S18"/>
    <mergeCell ref="T18:Y18"/>
    <mergeCell ref="B19:Y19"/>
    <mergeCell ref="M20:P20"/>
    <mergeCell ref="C23:F23"/>
    <mergeCell ref="G23:P23"/>
    <mergeCell ref="C24:F24"/>
    <mergeCell ref="G24:P24"/>
    <mergeCell ref="Q24:S24"/>
    <mergeCell ref="Q20:S20"/>
    <mergeCell ref="T24:Y24"/>
    <mergeCell ref="C25:F25"/>
    <mergeCell ref="G25:P25"/>
    <mergeCell ref="Q25:S25"/>
    <mergeCell ref="T25:Y25"/>
    <mergeCell ref="D26:E26"/>
    <mergeCell ref="G26:I26"/>
    <mergeCell ref="J26:L26"/>
    <mergeCell ref="M26:P26"/>
    <mergeCell ref="Q26:S26"/>
    <mergeCell ref="T26:Y26"/>
    <mergeCell ref="B29:AB29"/>
    <mergeCell ref="B30:AB30"/>
    <mergeCell ref="B31:J31"/>
    <mergeCell ref="K31:T31"/>
    <mergeCell ref="V31:AB31"/>
    <mergeCell ref="B32:J32"/>
    <mergeCell ref="K32:M32"/>
    <mergeCell ref="N32:Q32"/>
    <mergeCell ref="R32:T32"/>
    <mergeCell ref="Y32:AB32"/>
    <mergeCell ref="K35:M35"/>
    <mergeCell ref="N35:Q35"/>
    <mergeCell ref="R35:T35"/>
    <mergeCell ref="Y35:AB35"/>
    <mergeCell ref="B33:T33"/>
    <mergeCell ref="N34:Q34"/>
    <mergeCell ref="R34:T34"/>
    <mergeCell ref="Y34:AB34"/>
    <mergeCell ref="B35:H35"/>
    <mergeCell ref="I35:J35"/>
    <mergeCell ref="V33:AB33"/>
    <mergeCell ref="B44:H44"/>
    <mergeCell ref="I44:J44"/>
    <mergeCell ref="K44:M44"/>
    <mergeCell ref="N44:Q44"/>
    <mergeCell ref="R44:T44"/>
    <mergeCell ref="V44:W44"/>
    <mergeCell ref="Y44:AB44"/>
    <mergeCell ref="B45:H45"/>
    <mergeCell ref="I45:J45"/>
    <mergeCell ref="K45:Q45"/>
    <mergeCell ref="R45:T45"/>
    <mergeCell ref="V45:W45"/>
    <mergeCell ref="Y45:AB45"/>
    <mergeCell ref="B46:H46"/>
    <mergeCell ref="I46:J46"/>
    <mergeCell ref="K46:Q46"/>
    <mergeCell ref="R46:T46"/>
    <mergeCell ref="V46:W46"/>
    <mergeCell ref="Y46:AB46"/>
    <mergeCell ref="B48:R48"/>
    <mergeCell ref="B49:R49"/>
    <mergeCell ref="B50:G50"/>
    <mergeCell ref="H50:J50"/>
    <mergeCell ref="L50:R50"/>
    <mergeCell ref="O51:R51"/>
    <mergeCell ref="B51:G51"/>
    <mergeCell ref="H51:J51"/>
    <mergeCell ref="L51:N51"/>
    <mergeCell ref="H52:J52"/>
    <mergeCell ref="L52:N52"/>
    <mergeCell ref="O52:R52"/>
    <mergeCell ref="B53:G53"/>
    <mergeCell ref="H53:J53"/>
    <mergeCell ref="L53:N53"/>
    <mergeCell ref="O53:R53"/>
    <mergeCell ref="B52:G52"/>
    <mergeCell ref="B54:G54"/>
    <mergeCell ref="H54:J54"/>
    <mergeCell ref="L54:N54"/>
    <mergeCell ref="O54:R54"/>
    <mergeCell ref="B55:G55"/>
    <mergeCell ref="H55:J55"/>
    <mergeCell ref="L55:N55"/>
    <mergeCell ref="O55:R55"/>
    <mergeCell ref="B56:N56"/>
    <mergeCell ref="O56:R56"/>
    <mergeCell ref="B59:R59"/>
    <mergeCell ref="B60:R60"/>
    <mergeCell ref="B61:G61"/>
    <mergeCell ref="H61:J61"/>
    <mergeCell ref="L61:N61"/>
    <mergeCell ref="P61:R61"/>
    <mergeCell ref="B62:G62"/>
    <mergeCell ref="H62:J62"/>
    <mergeCell ref="L62:N62"/>
    <mergeCell ref="P62:R62"/>
    <mergeCell ref="B63:G63"/>
    <mergeCell ref="H63:J63"/>
    <mergeCell ref="L63:N63"/>
    <mergeCell ref="P63:R63"/>
    <mergeCell ref="B64:G64"/>
    <mergeCell ref="H64:J64"/>
    <mergeCell ref="L64:N64"/>
    <mergeCell ref="P64:R64"/>
    <mergeCell ref="B65:R65"/>
    <mergeCell ref="B66:G66"/>
    <mergeCell ref="H66:J66"/>
    <mergeCell ref="L66:N66"/>
    <mergeCell ref="P66:R66"/>
    <mergeCell ref="Q72:S72"/>
    <mergeCell ref="T72:Y72"/>
    <mergeCell ref="B69:Y69"/>
    <mergeCell ref="D70:E70"/>
    <mergeCell ref="G70:I70"/>
    <mergeCell ref="J70:L70"/>
    <mergeCell ref="M70:P70"/>
    <mergeCell ref="Q70:S70"/>
    <mergeCell ref="T70:Y70"/>
    <mergeCell ref="C73:F73"/>
    <mergeCell ref="G73:P73"/>
    <mergeCell ref="Q73:S73"/>
    <mergeCell ref="T73:Y73"/>
    <mergeCell ref="C71:F71"/>
    <mergeCell ref="G71:P71"/>
    <mergeCell ref="Q71:S71"/>
    <mergeCell ref="T71:Y71"/>
    <mergeCell ref="C72:F72"/>
    <mergeCell ref="G72:P72"/>
  </mergeCells>
  <pageMargins left="0.7" right="0.7" top="0.75" bottom="0.75" header="0.3" footer="0.3"/>
  <pageSetup scale="5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dimension ref="A1:AT112"/>
  <sheetViews>
    <sheetView topLeftCell="C1" zoomScale="85" zoomScaleNormal="85" workbookViewId="0">
      <selection activeCell="AK3" sqref="AK3"/>
    </sheetView>
  </sheetViews>
  <sheetFormatPr defaultColWidth="8.90625" defaultRowHeight="14.5" outlineLevelCol="1" x14ac:dyDescent="0.35"/>
  <cols>
    <col min="1" max="1" width="4.08984375" style="232" hidden="1" customWidth="1"/>
    <col min="2" max="2" width="5" style="232" hidden="1" customWidth="1"/>
    <col min="3" max="3" width="40.36328125" style="232" customWidth="1"/>
    <col min="4" max="4" width="16.90625" style="232" customWidth="1"/>
    <col min="5" max="5" width="21.36328125" style="232" customWidth="1"/>
    <col min="6" max="6" width="24.54296875" style="232" customWidth="1"/>
    <col min="7" max="8" width="19.453125" style="232" hidden="1" customWidth="1" outlineLevel="1"/>
    <col min="9" max="9" width="0.90625" style="232" hidden="1" customWidth="1" outlineLevel="1"/>
    <col min="10" max="10" width="19.453125" style="232" hidden="1" customWidth="1" outlineLevel="1"/>
    <col min="11" max="11" width="18.81640625" style="232" customWidth="1" collapsed="1"/>
    <col min="12" max="12" width="24.08984375" style="232" hidden="1" customWidth="1" outlineLevel="1"/>
    <col min="13" max="14" width="19.453125" style="232" hidden="1" customWidth="1" outlineLevel="1"/>
    <col min="15" max="15" width="19.54296875" style="232" hidden="1" customWidth="1" outlineLevel="1"/>
    <col min="16" max="16" width="20.453125" style="232" hidden="1" customWidth="1" outlineLevel="1"/>
    <col min="17" max="17" width="21.453125" style="229" hidden="1" customWidth="1" outlineLevel="1"/>
    <col min="18" max="18" width="19" style="234" customWidth="1" collapsed="1"/>
    <col min="19" max="46" width="8.90625" style="229"/>
    <col min="47" max="16384" width="8.90625" style="232"/>
  </cols>
  <sheetData>
    <row r="1" spans="3:18" s="229" customFormat="1" ht="28.5" x14ac:dyDescent="0.65">
      <c r="C1" s="230" t="e">
        <f>+#REF!</f>
        <v>#REF!</v>
      </c>
      <c r="D1" s="291"/>
      <c r="F1" s="290" t="e">
        <f>IF(#REF!="Not Applicable","SINCE YOU DID NOT RECEIVE FSS FUNDING, YOU DO NOT NEED TO FILL OUT THIS SECTION","")</f>
        <v>#REF!</v>
      </c>
      <c r="R1" s="234"/>
    </row>
    <row r="2" spans="3:18" s="229" customFormat="1" ht="22.5" x14ac:dyDescent="0.45">
      <c r="C2" s="230" t="s">
        <v>383</v>
      </c>
      <c r="R2" s="234"/>
    </row>
    <row r="3" spans="3:18" s="229" customFormat="1" ht="18" customHeight="1" x14ac:dyDescent="0.35">
      <c r="R3" s="234"/>
    </row>
    <row r="4" spans="3:18" s="229" customFormat="1" ht="17.25" customHeight="1" thickBot="1" x14ac:dyDescent="0.4">
      <c r="R4" s="234"/>
    </row>
    <row r="5" spans="3:18" s="229" customFormat="1" ht="15" thickBot="1" x14ac:dyDescent="0.4">
      <c r="C5" s="543" t="s">
        <v>371</v>
      </c>
      <c r="D5" s="544"/>
      <c r="E5" s="329"/>
      <c r="F5" s="293">
        <f>+MONTH(E5)</f>
        <v>1</v>
      </c>
      <c r="R5" s="234"/>
    </row>
    <row r="6" spans="3:18" s="229" customFormat="1" ht="15" thickBot="1" x14ac:dyDescent="0.4">
      <c r="C6" s="292"/>
      <c r="D6" s="292" t="s">
        <v>471</v>
      </c>
      <c r="E6" s="452" t="e">
        <f>+#REF!</f>
        <v>#REF!</v>
      </c>
      <c r="R6" s="234"/>
    </row>
    <row r="7" spans="3:18" s="229" customFormat="1" ht="15" thickBot="1" x14ac:dyDescent="0.4">
      <c r="D7" s="292"/>
      <c r="E7" s="294"/>
      <c r="R7" s="234"/>
    </row>
    <row r="8" spans="3:18" s="229" customFormat="1" x14ac:dyDescent="0.35">
      <c r="C8" s="560" t="e">
        <f>"Distribution Details of FSS Applied in 2019 = $" &amp;TEXT(E6,"#,000")&amp;")"</f>
        <v>#REF!</v>
      </c>
      <c r="D8" s="561"/>
      <c r="E8" s="562"/>
      <c r="R8" s="234"/>
    </row>
    <row r="9" spans="3:18" s="229" customFormat="1" x14ac:dyDescent="0.35">
      <c r="C9" s="558" t="s">
        <v>332</v>
      </c>
      <c r="D9" s="559"/>
      <c r="E9" s="330"/>
      <c r="R9" s="234"/>
    </row>
    <row r="10" spans="3:18" s="229" customFormat="1" x14ac:dyDescent="0.35">
      <c r="C10" s="571" t="s">
        <v>372</v>
      </c>
      <c r="D10" s="572"/>
      <c r="E10" s="330"/>
      <c r="R10" s="234"/>
    </row>
    <row r="11" spans="3:18" s="229" customFormat="1" x14ac:dyDescent="0.35">
      <c r="C11" s="558" t="s">
        <v>336</v>
      </c>
      <c r="D11" s="559"/>
      <c r="E11" s="330"/>
      <c r="R11" s="234"/>
    </row>
    <row r="12" spans="3:18" s="229" customFormat="1" ht="15" thickBot="1" x14ac:dyDescent="0.4">
      <c r="C12" s="545" t="s">
        <v>335</v>
      </c>
      <c r="D12" s="546"/>
      <c r="E12" s="296">
        <f>+E9+E11+E10</f>
        <v>0</v>
      </c>
      <c r="F12" s="231"/>
      <c r="R12" s="234"/>
    </row>
    <row r="13" spans="3:18" s="229" customFormat="1" ht="15" thickTop="1" x14ac:dyDescent="0.35">
      <c r="C13" s="295"/>
      <c r="D13" s="295"/>
      <c r="E13" s="297"/>
      <c r="F13" s="231"/>
      <c r="R13" s="234"/>
    </row>
    <row r="14" spans="3:18" s="229" customFormat="1" x14ac:dyDescent="0.35">
      <c r="C14" s="547" t="s">
        <v>337</v>
      </c>
      <c r="D14" s="547"/>
      <c r="E14" s="297" t="e">
        <f>+IF(E6&lt;E12,0,(E12-E6))</f>
        <v>#REF!</v>
      </c>
      <c r="F14" s="231"/>
      <c r="R14" s="234"/>
    </row>
    <row r="15" spans="3:18" s="229" customFormat="1" x14ac:dyDescent="0.35">
      <c r="C15" s="408"/>
      <c r="D15" s="408"/>
      <c r="E15" s="297"/>
      <c r="F15" s="231"/>
      <c r="R15" s="234"/>
    </row>
    <row r="16" spans="3:18" s="229" customFormat="1" x14ac:dyDescent="0.35">
      <c r="C16" s="408"/>
      <c r="D16" s="408" t="s">
        <v>472</v>
      </c>
      <c r="E16" s="451" t="e">
        <f>+#REF!</f>
        <v>#REF!</v>
      </c>
      <c r="F16" s="231"/>
      <c r="R16" s="234"/>
    </row>
    <row r="17" spans="1:46" s="229" customFormat="1" ht="15" thickBot="1" x14ac:dyDescent="0.4">
      <c r="C17" s="298"/>
      <c r="D17" s="299"/>
      <c r="E17" s="300"/>
      <c r="R17" s="234"/>
    </row>
    <row r="18" spans="1:46" s="229" customFormat="1" hidden="1" x14ac:dyDescent="0.35">
      <c r="C18" s="566"/>
      <c r="D18" s="567"/>
      <c r="E18" s="567"/>
      <c r="F18" s="489"/>
      <c r="G18" s="489"/>
      <c r="H18" s="489"/>
      <c r="I18" s="489"/>
      <c r="J18" s="489"/>
      <c r="K18" s="489"/>
      <c r="L18" s="489"/>
      <c r="M18" s="489"/>
      <c r="N18" s="489"/>
      <c r="O18" s="568"/>
      <c r="P18" s="301"/>
      <c r="R18" s="234"/>
    </row>
    <row r="19" spans="1:46" s="229" customFormat="1" ht="14.4" customHeight="1" thickBot="1" x14ac:dyDescent="0.4">
      <c r="R19" s="234"/>
    </row>
    <row r="20" spans="1:46" s="240" customFormat="1" ht="50.4" hidden="1" customHeight="1" thickBot="1" x14ac:dyDescent="0.4">
      <c r="C20" s="569" t="s">
        <v>3</v>
      </c>
      <c r="D20" s="570"/>
      <c r="E20" s="564" t="s">
        <v>4</v>
      </c>
      <c r="F20" s="563"/>
      <c r="G20" s="563"/>
      <c r="H20" s="563"/>
      <c r="I20" s="563"/>
      <c r="J20" s="563"/>
      <c r="K20" s="563"/>
      <c r="L20" s="565"/>
      <c r="M20" s="563"/>
      <c r="N20" s="563"/>
      <c r="O20" s="302"/>
      <c r="P20" s="303"/>
      <c r="Q20" s="233"/>
      <c r="R20" s="304"/>
      <c r="S20" s="233"/>
      <c r="T20" s="233"/>
      <c r="U20" s="233"/>
      <c r="V20" s="233"/>
      <c r="W20" s="233"/>
      <c r="X20" s="233"/>
      <c r="Y20" s="233"/>
      <c r="Z20" s="233"/>
      <c r="AA20" s="233"/>
      <c r="AB20" s="233"/>
      <c r="AC20" s="233"/>
      <c r="AD20" s="233"/>
      <c r="AE20" s="233"/>
      <c r="AF20" s="233"/>
      <c r="AG20" s="233"/>
      <c r="AH20" s="233"/>
      <c r="AI20" s="233"/>
      <c r="AJ20" s="233"/>
      <c r="AK20" s="233"/>
      <c r="AL20" s="233"/>
      <c r="AM20" s="233"/>
      <c r="AN20" s="233"/>
      <c r="AO20" s="233"/>
      <c r="AP20" s="233"/>
      <c r="AQ20" s="233"/>
      <c r="AR20" s="233"/>
      <c r="AS20" s="233"/>
      <c r="AT20" s="233"/>
    </row>
    <row r="21" spans="1:46" s="240" customFormat="1" ht="79.650000000000006" customHeight="1" thickBot="1" x14ac:dyDescent="0.4">
      <c r="C21" s="305" t="s">
        <v>338</v>
      </c>
      <c r="D21" s="306" t="s">
        <v>10</v>
      </c>
      <c r="E21" s="306" t="s">
        <v>373</v>
      </c>
      <c r="F21" s="306" t="s">
        <v>374</v>
      </c>
      <c r="G21" s="306" t="s">
        <v>375</v>
      </c>
      <c r="H21" s="306" t="s">
        <v>378</v>
      </c>
      <c r="I21" s="306"/>
      <c r="J21" s="306" t="s">
        <v>13</v>
      </c>
      <c r="K21" s="306" t="s">
        <v>376</v>
      </c>
      <c r="L21" s="306" t="s">
        <v>327</v>
      </c>
      <c r="M21" s="306" t="s">
        <v>379</v>
      </c>
      <c r="N21" s="306" t="s">
        <v>328</v>
      </c>
      <c r="O21" s="306" t="s">
        <v>380</v>
      </c>
      <c r="P21" s="306" t="s">
        <v>381</v>
      </c>
      <c r="Q21" s="306" t="s">
        <v>382</v>
      </c>
      <c r="R21" s="307" t="s">
        <v>368</v>
      </c>
      <c r="S21" s="233"/>
      <c r="T21" s="233"/>
      <c r="U21" s="233"/>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row>
    <row r="22" spans="1:46" s="240" customFormat="1" ht="15" hidden="1" thickBot="1" x14ac:dyDescent="0.4">
      <c r="A22" s="240" t="s">
        <v>25</v>
      </c>
      <c r="C22" s="308" t="s">
        <v>26</v>
      </c>
      <c r="D22" s="247" t="s">
        <v>30</v>
      </c>
      <c r="E22" s="247" t="s">
        <v>319</v>
      </c>
      <c r="F22" s="248" t="s">
        <v>32</v>
      </c>
      <c r="G22" s="248" t="s">
        <v>320</v>
      </c>
      <c r="H22" s="248" t="s">
        <v>321</v>
      </c>
      <c r="I22" s="248" t="s">
        <v>325</v>
      </c>
      <c r="J22" s="249" t="s">
        <v>13</v>
      </c>
      <c r="K22" s="248" t="s">
        <v>324</v>
      </c>
      <c r="L22" s="248" t="s">
        <v>326</v>
      </c>
      <c r="M22" s="248" t="s">
        <v>322</v>
      </c>
      <c r="N22" s="248" t="s">
        <v>323</v>
      </c>
      <c r="O22" s="309" t="s">
        <v>217</v>
      </c>
      <c r="P22" s="309" t="s">
        <v>331</v>
      </c>
      <c r="Q22" s="256" t="s">
        <v>329</v>
      </c>
      <c r="R22" s="310" t="s">
        <v>330</v>
      </c>
      <c r="S22" s="233"/>
      <c r="T22" s="233"/>
      <c r="U22" s="233"/>
      <c r="V22" s="233"/>
      <c r="W22" s="233"/>
      <c r="X22" s="233"/>
      <c r="Y22" s="233"/>
      <c r="Z22" s="233"/>
      <c r="AA22" s="233"/>
      <c r="AB22" s="233"/>
      <c r="AC22" s="233"/>
      <c r="AD22" s="233"/>
      <c r="AE22" s="233"/>
      <c r="AF22" s="233"/>
      <c r="AG22" s="233"/>
      <c r="AH22" s="233"/>
      <c r="AI22" s="233"/>
      <c r="AJ22" s="233"/>
      <c r="AK22" s="233"/>
      <c r="AL22" s="233"/>
      <c r="AM22" s="233"/>
      <c r="AN22" s="233"/>
      <c r="AO22" s="233"/>
      <c r="AP22" s="233"/>
      <c r="AQ22" s="233"/>
      <c r="AR22" s="233"/>
      <c r="AS22" s="233"/>
      <c r="AT22" s="233"/>
    </row>
    <row r="23" spans="1:46" s="233" customFormat="1" ht="15" thickBot="1" x14ac:dyDescent="0.4">
      <c r="C23" s="260"/>
      <c r="D23" s="261"/>
      <c r="E23" s="261"/>
      <c r="F23" s="262"/>
      <c r="G23" s="262"/>
      <c r="H23" s="311" t="s">
        <v>78</v>
      </c>
      <c r="I23" s="262"/>
      <c r="J23" s="263" t="str">
        <f>IF(ISERROR(VLOOKUP('Enrollment worksheet'!$G11,$A$46:$B$50,2,FALSE)*'Enrollment worksheet'!$H11/12),"",(VLOOKUP('Enrollment worksheet'!$G11,$A$46:$B$50,2,FALSE)*'Enrollment worksheet'!$H11/12))</f>
        <v/>
      </c>
      <c r="K23" s="262"/>
      <c r="L23" s="262"/>
      <c r="M23" s="262"/>
      <c r="N23" s="262"/>
      <c r="O23" s="262"/>
      <c r="P23" s="262"/>
      <c r="Q23" s="311" t="s">
        <v>79</v>
      </c>
      <c r="R23" s="312"/>
    </row>
    <row r="24" spans="1:46" s="240" customFormat="1" x14ac:dyDescent="0.35">
      <c r="A24" s="240" t="s">
        <v>25</v>
      </c>
      <c r="C24" s="334"/>
      <c r="D24" s="206"/>
      <c r="E24" s="207"/>
      <c r="F24" s="207"/>
      <c r="G24" s="313" t="str">
        <f>IF(E24-F24=0,"",F24-E24)</f>
        <v/>
      </c>
      <c r="H24" s="314" t="str">
        <f>IF(ISERROR(+F24/E24-1),"",(+F24/E24-1))</f>
        <v/>
      </c>
      <c r="I24" s="223"/>
      <c r="J24" s="354" t="str">
        <f>IF(ISERROR(VLOOKUP(D24,$T$24:$U$28,2,FALSE)),"",VLOOKUP(D24,$T$24:$U$28,2,FALSE))</f>
        <v/>
      </c>
      <c r="K24" s="227"/>
      <c r="L24" s="313" t="str">
        <f>+IF(ISERROR(K24*J24*G24),"",(K24*J24*G24))</f>
        <v/>
      </c>
      <c r="M24" s="313" t="str">
        <f>+IF(ISERROR(L24/$L$46*$E$12),"",L24/$L$46*$E$12)</f>
        <v/>
      </c>
      <c r="N24" s="313" t="str">
        <f>+IF(ISERROR(L24-M24),"",(L24-M24))</f>
        <v/>
      </c>
      <c r="O24" s="313" t="str">
        <f>+IF(ISERROR(N24/(K24*J24)),"",N24/(K24*J24))</f>
        <v/>
      </c>
      <c r="P24" s="313" t="str">
        <f>+IF(ISERROR(O24+E24),"",(O24+E24))</f>
        <v/>
      </c>
      <c r="Q24" s="314" t="str">
        <f>+IF(ISERROR(P24/E24-1),"",(P24/E24-1))</f>
        <v/>
      </c>
      <c r="R24" s="315" t="str">
        <f>+IF(ISERROR(H24-Q24),"",(H24-Q24))</f>
        <v/>
      </c>
      <c r="S24" s="233"/>
      <c r="T24" s="327" t="s">
        <v>54</v>
      </c>
      <c r="U24" s="355">
        <f>53/12*4</f>
        <v>17.666666666666668</v>
      </c>
      <c r="V24" s="233"/>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row>
    <row r="25" spans="1:46" s="240" customFormat="1" x14ac:dyDescent="0.35">
      <c r="A25" s="240" t="s">
        <v>47</v>
      </c>
      <c r="C25" s="334"/>
      <c r="D25" s="206"/>
      <c r="E25" s="207"/>
      <c r="F25" s="207"/>
      <c r="G25" s="313" t="str">
        <f t="shared" ref="G25:G35" si="0">IF(E25-F25=0,"",F25-E25)</f>
        <v/>
      </c>
      <c r="H25" s="314" t="str">
        <f t="shared" ref="H25:H35" si="1">IF(ISERROR(+F25/E25-1),"",(+F25/E25-1))</f>
        <v/>
      </c>
      <c r="I25" s="224"/>
      <c r="J25" s="354" t="str">
        <f t="shared" ref="J25:J45" si="2">IF(ISERROR(VLOOKUP(D25,$T$24:$U$28,2,FALSE)),"",VLOOKUP(D25,$T$24:$U$28,2,FALSE))</f>
        <v/>
      </c>
      <c r="K25" s="227"/>
      <c r="L25" s="313" t="str">
        <f t="shared" ref="L25:L45" si="3">+IF(ISERROR(K25*J25*G25),"",(K25*J25*G25))</f>
        <v/>
      </c>
      <c r="M25" s="313" t="str">
        <f t="shared" ref="M25:M45" si="4">+IF(ISERROR(L25/$L$46*$E$12),"",L25/$L$46*$E$12)</f>
        <v/>
      </c>
      <c r="N25" s="313" t="str">
        <f t="shared" ref="N25:N35" si="5">+IF(ISERROR(L25-M25),"",(L25-M25))</f>
        <v/>
      </c>
      <c r="O25" s="313" t="str">
        <f t="shared" ref="O25:O35" si="6">+IF(ISERROR(N25/(K25*J25)),"",N25/(K25*J25))</f>
        <v/>
      </c>
      <c r="P25" s="313" t="str">
        <f t="shared" ref="P25:P45" si="7">+IF(ISERROR(O25+E25),"",(O25+E25))</f>
        <v/>
      </c>
      <c r="Q25" s="314" t="str">
        <f>+IF(ISERROR(P25/E25-1),"",(P25/E25-1))</f>
        <v/>
      </c>
      <c r="R25" s="315" t="str">
        <f t="shared" ref="R25:R35" si="8">+IF(ISERROR(H25-Q25),"",(H25-Q25))</f>
        <v/>
      </c>
      <c r="S25" s="233"/>
      <c r="T25" s="327" t="s">
        <v>55</v>
      </c>
      <c r="U25" s="355">
        <f>105/12*4</f>
        <v>35</v>
      </c>
      <c r="V25" s="233"/>
      <c r="W25" s="233"/>
      <c r="X25" s="233"/>
      <c r="Y25" s="233"/>
      <c r="Z25" s="233"/>
      <c r="AA25" s="233"/>
      <c r="AB25" s="233"/>
      <c r="AC25" s="233"/>
      <c r="AD25" s="233"/>
      <c r="AE25" s="233"/>
      <c r="AF25" s="233"/>
      <c r="AG25" s="233"/>
      <c r="AH25" s="233"/>
      <c r="AI25" s="233"/>
      <c r="AJ25" s="233"/>
      <c r="AK25" s="233"/>
      <c r="AL25" s="233"/>
      <c r="AM25" s="233"/>
      <c r="AN25" s="233"/>
      <c r="AO25" s="233"/>
      <c r="AP25" s="233"/>
      <c r="AQ25" s="233"/>
      <c r="AR25" s="233"/>
      <c r="AS25" s="233"/>
      <c r="AT25" s="233"/>
    </row>
    <row r="26" spans="1:46" s="240" customFormat="1" x14ac:dyDescent="0.35">
      <c r="A26" s="240" t="s">
        <v>61</v>
      </c>
      <c r="C26" s="334"/>
      <c r="D26" s="206"/>
      <c r="E26" s="207"/>
      <c r="F26" s="207"/>
      <c r="G26" s="313" t="str">
        <f t="shared" si="0"/>
        <v/>
      </c>
      <c r="H26" s="314" t="str">
        <f t="shared" si="1"/>
        <v/>
      </c>
      <c r="I26" s="224"/>
      <c r="J26" s="354" t="str">
        <f t="shared" si="2"/>
        <v/>
      </c>
      <c r="K26" s="227"/>
      <c r="L26" s="313" t="str">
        <f t="shared" si="3"/>
        <v/>
      </c>
      <c r="M26" s="313" t="str">
        <f t="shared" si="4"/>
        <v/>
      </c>
      <c r="N26" s="313" t="str">
        <f t="shared" si="5"/>
        <v/>
      </c>
      <c r="O26" s="313" t="str">
        <f t="shared" si="6"/>
        <v/>
      </c>
      <c r="P26" s="313" t="str">
        <f t="shared" si="7"/>
        <v/>
      </c>
      <c r="Q26" s="314" t="str">
        <f>+IF(ISERROR(P26/E26-1),"",(P26/E26-1))</f>
        <v/>
      </c>
      <c r="R26" s="315" t="str">
        <f t="shared" si="8"/>
        <v/>
      </c>
      <c r="S26" s="233"/>
      <c r="T26" s="327" t="s">
        <v>56</v>
      </c>
      <c r="U26" s="355">
        <f>157/12*4</f>
        <v>52.333333333333336</v>
      </c>
      <c r="V26" s="233"/>
      <c r="W26" s="233"/>
      <c r="X26" s="233"/>
      <c r="Y26" s="233"/>
      <c r="Z26" s="233"/>
      <c r="AA26" s="233"/>
      <c r="AB26" s="233"/>
      <c r="AC26" s="233"/>
      <c r="AD26" s="233"/>
      <c r="AE26" s="233"/>
      <c r="AF26" s="233"/>
      <c r="AG26" s="233"/>
      <c r="AH26" s="233"/>
      <c r="AI26" s="233"/>
      <c r="AJ26" s="233"/>
      <c r="AK26" s="233"/>
      <c r="AL26" s="233"/>
      <c r="AM26" s="233"/>
      <c r="AN26" s="233"/>
      <c r="AO26" s="233"/>
      <c r="AP26" s="233"/>
      <c r="AQ26" s="233"/>
      <c r="AR26" s="233"/>
      <c r="AS26" s="233"/>
      <c r="AT26" s="233"/>
    </row>
    <row r="27" spans="1:46" s="240" customFormat="1" x14ac:dyDescent="0.35">
      <c r="C27" s="334"/>
      <c r="D27" s="206"/>
      <c r="E27" s="207"/>
      <c r="F27" s="207"/>
      <c r="G27" s="313" t="str">
        <f t="shared" si="0"/>
        <v/>
      </c>
      <c r="H27" s="314" t="str">
        <f t="shared" si="1"/>
        <v/>
      </c>
      <c r="I27" s="224"/>
      <c r="J27" s="354" t="str">
        <f t="shared" si="2"/>
        <v/>
      </c>
      <c r="K27" s="227"/>
      <c r="L27" s="313" t="str">
        <f t="shared" si="3"/>
        <v/>
      </c>
      <c r="M27" s="313" t="str">
        <f t="shared" si="4"/>
        <v/>
      </c>
      <c r="N27" s="313" t="str">
        <f t="shared" si="5"/>
        <v/>
      </c>
      <c r="O27" s="313" t="str">
        <f t="shared" si="6"/>
        <v/>
      </c>
      <c r="P27" s="313" t="str">
        <f t="shared" si="7"/>
        <v/>
      </c>
      <c r="Q27" s="314" t="str">
        <f>+IF(ISERROR(P27/E27-1),"",(P27/E27-1))</f>
        <v/>
      </c>
      <c r="R27" s="315" t="str">
        <f t="shared" si="8"/>
        <v/>
      </c>
      <c r="S27" s="233"/>
      <c r="T27" s="327" t="s">
        <v>57</v>
      </c>
      <c r="U27" s="355">
        <f>209/12*4</f>
        <v>69.666666666666671</v>
      </c>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233"/>
      <c r="AS27" s="233"/>
      <c r="AT27" s="233"/>
    </row>
    <row r="28" spans="1:46" s="240" customFormat="1" x14ac:dyDescent="0.35">
      <c r="C28" s="334"/>
      <c r="D28" s="206"/>
      <c r="E28" s="207"/>
      <c r="F28" s="207"/>
      <c r="G28" s="313" t="str">
        <f t="shared" si="0"/>
        <v/>
      </c>
      <c r="H28" s="314" t="str">
        <f t="shared" si="1"/>
        <v/>
      </c>
      <c r="I28" s="224"/>
      <c r="J28" s="354" t="str">
        <f t="shared" si="2"/>
        <v/>
      </c>
      <c r="K28" s="227"/>
      <c r="L28" s="313" t="str">
        <f t="shared" si="3"/>
        <v/>
      </c>
      <c r="M28" s="313" t="str">
        <f t="shared" si="4"/>
        <v/>
      </c>
      <c r="N28" s="313" t="str">
        <f t="shared" si="5"/>
        <v/>
      </c>
      <c r="O28" s="313" t="str">
        <f t="shared" si="6"/>
        <v/>
      </c>
      <c r="P28" s="313" t="str">
        <f t="shared" si="7"/>
        <v/>
      </c>
      <c r="Q28" s="314" t="str">
        <f>+IF(ISERROR(P28/E28-1),"",(P28/E28-1))</f>
        <v/>
      </c>
      <c r="R28" s="315" t="str">
        <f t="shared" si="8"/>
        <v/>
      </c>
      <c r="S28" s="233"/>
      <c r="T28" s="327" t="s">
        <v>50</v>
      </c>
      <c r="U28" s="355">
        <f>261/12*4</f>
        <v>87</v>
      </c>
      <c r="V28" s="233"/>
      <c r="W28" s="233"/>
      <c r="X28" s="233"/>
      <c r="Y28" s="233"/>
      <c r="Z28" s="233"/>
      <c r="AA28" s="233"/>
      <c r="AB28" s="233"/>
      <c r="AC28" s="233"/>
      <c r="AD28" s="233"/>
      <c r="AE28" s="233"/>
      <c r="AF28" s="233"/>
      <c r="AG28" s="233"/>
      <c r="AH28" s="233"/>
      <c r="AI28" s="233"/>
      <c r="AJ28" s="233"/>
      <c r="AK28" s="233"/>
      <c r="AL28" s="233"/>
      <c r="AM28" s="233"/>
      <c r="AN28" s="233"/>
      <c r="AO28" s="233"/>
      <c r="AP28" s="233"/>
      <c r="AQ28" s="233"/>
      <c r="AR28" s="233"/>
      <c r="AS28" s="233"/>
      <c r="AT28" s="233"/>
    </row>
    <row r="29" spans="1:46" s="240" customFormat="1" x14ac:dyDescent="0.35">
      <c r="A29" s="240">
        <v>1</v>
      </c>
      <c r="C29" s="334"/>
      <c r="D29" s="206"/>
      <c r="E29" s="207"/>
      <c r="F29" s="207"/>
      <c r="G29" s="313" t="str">
        <f t="shared" si="0"/>
        <v/>
      </c>
      <c r="H29" s="314" t="str">
        <f t="shared" si="1"/>
        <v/>
      </c>
      <c r="I29" s="224"/>
      <c r="J29" s="354" t="str">
        <f t="shared" si="2"/>
        <v/>
      </c>
      <c r="K29" s="227"/>
      <c r="L29" s="313" t="str">
        <f t="shared" si="3"/>
        <v/>
      </c>
      <c r="M29" s="313" t="str">
        <f t="shared" si="4"/>
        <v/>
      </c>
      <c r="N29" s="313" t="str">
        <f t="shared" si="5"/>
        <v/>
      </c>
      <c r="O29" s="313" t="str">
        <f t="shared" si="6"/>
        <v/>
      </c>
      <c r="P29" s="313" t="str">
        <f t="shared" si="7"/>
        <v/>
      </c>
      <c r="Q29" s="314" t="str">
        <f t="shared" ref="Q29:Q35" si="9">+IF(ISERROR(P29/E29-1),"",(P29/E29-1))</f>
        <v/>
      </c>
      <c r="R29" s="315" t="str">
        <f t="shared" si="8"/>
        <v/>
      </c>
      <c r="S29" s="233"/>
      <c r="T29" s="327"/>
      <c r="U29" s="327"/>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3"/>
    </row>
    <row r="30" spans="1:46" s="240" customFormat="1" x14ac:dyDescent="0.35">
      <c r="C30" s="334"/>
      <c r="D30" s="206"/>
      <c r="E30" s="207"/>
      <c r="F30" s="207"/>
      <c r="G30" s="313" t="str">
        <f t="shared" si="0"/>
        <v/>
      </c>
      <c r="H30" s="314" t="str">
        <f t="shared" si="1"/>
        <v/>
      </c>
      <c r="I30" s="224"/>
      <c r="J30" s="354" t="str">
        <f t="shared" si="2"/>
        <v/>
      </c>
      <c r="K30" s="227"/>
      <c r="L30" s="313" t="str">
        <f t="shared" si="3"/>
        <v/>
      </c>
      <c r="M30" s="313" t="str">
        <f t="shared" si="4"/>
        <v/>
      </c>
      <c r="N30" s="313" t="str">
        <f t="shared" si="5"/>
        <v/>
      </c>
      <c r="O30" s="313" t="str">
        <f t="shared" si="6"/>
        <v/>
      </c>
      <c r="P30" s="313" t="str">
        <f t="shared" si="7"/>
        <v/>
      </c>
      <c r="Q30" s="314" t="str">
        <f t="shared" si="9"/>
        <v/>
      </c>
      <c r="R30" s="315" t="str">
        <f t="shared" si="8"/>
        <v/>
      </c>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row>
    <row r="31" spans="1:46" s="240" customFormat="1" x14ac:dyDescent="0.35">
      <c r="A31" s="240">
        <v>2</v>
      </c>
      <c r="C31" s="334"/>
      <c r="D31" s="206"/>
      <c r="E31" s="207"/>
      <c r="F31" s="207"/>
      <c r="G31" s="313" t="str">
        <f t="shared" si="0"/>
        <v/>
      </c>
      <c r="H31" s="314" t="str">
        <f t="shared" si="1"/>
        <v/>
      </c>
      <c r="I31" s="224"/>
      <c r="J31" s="354" t="str">
        <f t="shared" si="2"/>
        <v/>
      </c>
      <c r="K31" s="227"/>
      <c r="L31" s="313" t="str">
        <f t="shared" si="3"/>
        <v/>
      </c>
      <c r="M31" s="313" t="str">
        <f t="shared" si="4"/>
        <v/>
      </c>
      <c r="N31" s="313" t="str">
        <f t="shared" si="5"/>
        <v/>
      </c>
      <c r="O31" s="313" t="str">
        <f t="shared" si="6"/>
        <v/>
      </c>
      <c r="P31" s="313" t="str">
        <f t="shared" si="7"/>
        <v/>
      </c>
      <c r="Q31" s="316" t="str">
        <f t="shared" si="9"/>
        <v/>
      </c>
      <c r="R31" s="317" t="str">
        <f t="shared" si="8"/>
        <v/>
      </c>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row>
    <row r="32" spans="1:46" s="240" customFormat="1" x14ac:dyDescent="0.35">
      <c r="C32" s="334"/>
      <c r="D32" s="206"/>
      <c r="E32" s="207"/>
      <c r="F32" s="207"/>
      <c r="G32" s="313" t="str">
        <f t="shared" si="0"/>
        <v/>
      </c>
      <c r="H32" s="314" t="str">
        <f t="shared" si="1"/>
        <v/>
      </c>
      <c r="I32" s="224"/>
      <c r="J32" s="354" t="str">
        <f t="shared" si="2"/>
        <v/>
      </c>
      <c r="K32" s="227" t="str">
        <f>IF(ISERROR(+#REF!/E32-1),"",+#REF!/E32-1)</f>
        <v/>
      </c>
      <c r="L32" s="313" t="str">
        <f t="shared" si="3"/>
        <v/>
      </c>
      <c r="M32" s="313" t="str">
        <f t="shared" si="4"/>
        <v/>
      </c>
      <c r="N32" s="313" t="str">
        <f t="shared" si="5"/>
        <v/>
      </c>
      <c r="O32" s="313" t="str">
        <f t="shared" si="6"/>
        <v/>
      </c>
      <c r="P32" s="313" t="str">
        <f t="shared" si="7"/>
        <v/>
      </c>
      <c r="Q32" s="316" t="str">
        <f t="shared" si="9"/>
        <v/>
      </c>
      <c r="R32" s="317" t="str">
        <f t="shared" si="8"/>
        <v/>
      </c>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row>
    <row r="33" spans="1:46" s="240" customFormat="1" x14ac:dyDescent="0.35">
      <c r="C33" s="335"/>
      <c r="D33" s="208"/>
      <c r="E33" s="207"/>
      <c r="F33" s="207"/>
      <c r="G33" s="313" t="str">
        <f t="shared" si="0"/>
        <v/>
      </c>
      <c r="H33" s="314" t="str">
        <f t="shared" si="1"/>
        <v/>
      </c>
      <c r="I33" s="224"/>
      <c r="J33" s="354" t="str">
        <f t="shared" si="2"/>
        <v/>
      </c>
      <c r="K33" s="227" t="str">
        <f>IF(ISERROR(+#REF!/E33-1),"",+#REF!/E33-1)</f>
        <v/>
      </c>
      <c r="L33" s="313" t="str">
        <f t="shared" si="3"/>
        <v/>
      </c>
      <c r="M33" s="313" t="str">
        <f t="shared" si="4"/>
        <v/>
      </c>
      <c r="N33" s="313" t="str">
        <f t="shared" si="5"/>
        <v/>
      </c>
      <c r="O33" s="313" t="str">
        <f t="shared" si="6"/>
        <v/>
      </c>
      <c r="P33" s="313" t="str">
        <f t="shared" si="7"/>
        <v/>
      </c>
      <c r="Q33" s="316" t="str">
        <f t="shared" si="9"/>
        <v/>
      </c>
      <c r="R33" s="317" t="str">
        <f t="shared" si="8"/>
        <v/>
      </c>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row>
    <row r="34" spans="1:46" s="240" customFormat="1" x14ac:dyDescent="0.35">
      <c r="A34" s="240">
        <v>3</v>
      </c>
      <c r="C34" s="334"/>
      <c r="D34" s="206"/>
      <c r="E34" s="207"/>
      <c r="F34" s="207"/>
      <c r="G34" s="313" t="str">
        <f t="shared" si="0"/>
        <v/>
      </c>
      <c r="H34" s="314" t="str">
        <f t="shared" si="1"/>
        <v/>
      </c>
      <c r="I34" s="224"/>
      <c r="J34" s="354" t="str">
        <f t="shared" si="2"/>
        <v/>
      </c>
      <c r="K34" s="227"/>
      <c r="L34" s="313" t="str">
        <f t="shared" si="3"/>
        <v/>
      </c>
      <c r="M34" s="313" t="str">
        <f t="shared" si="4"/>
        <v/>
      </c>
      <c r="N34" s="313" t="str">
        <f t="shared" si="5"/>
        <v/>
      </c>
      <c r="O34" s="313" t="str">
        <f t="shared" si="6"/>
        <v/>
      </c>
      <c r="P34" s="313" t="str">
        <f t="shared" si="7"/>
        <v/>
      </c>
      <c r="Q34" s="316" t="str">
        <f t="shared" si="9"/>
        <v/>
      </c>
      <c r="R34" s="317" t="str">
        <f t="shared" si="8"/>
        <v/>
      </c>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row>
    <row r="35" spans="1:46" s="240" customFormat="1" x14ac:dyDescent="0.35">
      <c r="A35" s="240">
        <v>4</v>
      </c>
      <c r="C35" s="334"/>
      <c r="D35" s="206"/>
      <c r="E35" s="207"/>
      <c r="F35" s="209"/>
      <c r="G35" s="313" t="str">
        <f t="shared" si="0"/>
        <v/>
      </c>
      <c r="H35" s="314" t="str">
        <f t="shared" si="1"/>
        <v/>
      </c>
      <c r="I35" s="225"/>
      <c r="J35" s="354" t="str">
        <f t="shared" si="2"/>
        <v/>
      </c>
      <c r="K35" s="227" t="str">
        <f>IF(ISERROR(+#REF!/E35-1),"",+#REF!/E35-1)</f>
        <v/>
      </c>
      <c r="L35" s="313" t="str">
        <f t="shared" si="3"/>
        <v/>
      </c>
      <c r="M35" s="313" t="str">
        <f t="shared" si="4"/>
        <v/>
      </c>
      <c r="N35" s="313" t="str">
        <f t="shared" si="5"/>
        <v/>
      </c>
      <c r="O35" s="313" t="str">
        <f t="shared" si="6"/>
        <v/>
      </c>
      <c r="P35" s="313" t="str">
        <f t="shared" si="7"/>
        <v/>
      </c>
      <c r="Q35" s="316" t="str">
        <f t="shared" si="9"/>
        <v/>
      </c>
      <c r="R35" s="317" t="str">
        <f t="shared" si="8"/>
        <v/>
      </c>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row>
    <row r="36" spans="1:46" s="240" customFormat="1" x14ac:dyDescent="0.35">
      <c r="C36" s="334"/>
      <c r="D36" s="206"/>
      <c r="E36" s="206"/>
      <c r="F36" s="207"/>
      <c r="G36" s="313" t="str">
        <f t="shared" ref="G36:G45" si="10">IF(E36-F36=0,"",F36-E36)</f>
        <v/>
      </c>
      <c r="H36" s="336" t="str">
        <f t="shared" ref="H36:H45" si="11">IF(ISERROR(+F36/E36-1),"",(+F36/E36-1))</f>
        <v/>
      </c>
      <c r="I36" s="224"/>
      <c r="J36" s="354" t="str">
        <f t="shared" si="2"/>
        <v/>
      </c>
      <c r="K36" s="227" t="str">
        <f>IF(ISERROR(+#REF!/E36-1),"",+#REF!/E36-1)</f>
        <v/>
      </c>
      <c r="L36" s="313" t="str">
        <f t="shared" si="3"/>
        <v/>
      </c>
      <c r="M36" s="313" t="str">
        <f t="shared" si="4"/>
        <v/>
      </c>
      <c r="N36" s="313" t="str">
        <f t="shared" ref="N36:N45" si="12">+IF(ISERROR(L36-M36),"",(L36-M36))</f>
        <v/>
      </c>
      <c r="O36" s="313" t="str">
        <f t="shared" ref="O36:O45" si="13">+IF(ISERROR(N36/(K36*J36)),"",N36/(K36*J36))</f>
        <v/>
      </c>
      <c r="P36" s="313" t="str">
        <f t="shared" si="7"/>
        <v/>
      </c>
      <c r="Q36" s="316" t="str">
        <f t="shared" ref="Q36:Q45" si="14">+IF(ISERROR(P36/E36-1),"",(P36/E36-1))</f>
        <v/>
      </c>
      <c r="R36" s="317" t="str">
        <f t="shared" ref="R36:R45" si="15">+IF(ISERROR(H36-Q36),"",(H36-Q36))</f>
        <v/>
      </c>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row>
    <row r="37" spans="1:46" s="240" customFormat="1" x14ac:dyDescent="0.35">
      <c r="A37" s="240" t="s">
        <v>52</v>
      </c>
      <c r="C37" s="334"/>
      <c r="D37" s="206"/>
      <c r="E37" s="206"/>
      <c r="F37" s="207"/>
      <c r="G37" s="313" t="str">
        <f t="shared" si="10"/>
        <v/>
      </c>
      <c r="H37" s="336" t="str">
        <f t="shared" si="11"/>
        <v/>
      </c>
      <c r="I37" s="224"/>
      <c r="J37" s="354" t="str">
        <f t="shared" si="2"/>
        <v/>
      </c>
      <c r="K37" s="227" t="str">
        <f>IF(ISERROR(+#REF!/E37-1),"",+#REF!/E37-1)</f>
        <v/>
      </c>
      <c r="L37" s="313" t="str">
        <f t="shared" si="3"/>
        <v/>
      </c>
      <c r="M37" s="313" t="str">
        <f t="shared" si="4"/>
        <v/>
      </c>
      <c r="N37" s="313" t="str">
        <f t="shared" si="12"/>
        <v/>
      </c>
      <c r="O37" s="313" t="str">
        <f t="shared" si="13"/>
        <v/>
      </c>
      <c r="P37" s="313" t="str">
        <f t="shared" si="7"/>
        <v/>
      </c>
      <c r="Q37" s="316" t="str">
        <f t="shared" si="14"/>
        <v/>
      </c>
      <c r="R37" s="317" t="str">
        <f t="shared" si="15"/>
        <v/>
      </c>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row>
    <row r="38" spans="1:46" s="240" customFormat="1" x14ac:dyDescent="0.35">
      <c r="A38" s="240" t="s">
        <v>74</v>
      </c>
      <c r="C38" s="334"/>
      <c r="D38" s="206"/>
      <c r="E38" s="206"/>
      <c r="F38" s="207"/>
      <c r="G38" s="313" t="str">
        <f t="shared" si="10"/>
        <v/>
      </c>
      <c r="H38" s="336" t="str">
        <f t="shared" si="11"/>
        <v/>
      </c>
      <c r="I38" s="224"/>
      <c r="J38" s="354" t="str">
        <f t="shared" si="2"/>
        <v/>
      </c>
      <c r="K38" s="227" t="str">
        <f>IF(ISERROR(+#REF!/E38-1),"",+#REF!/E38-1)</f>
        <v/>
      </c>
      <c r="L38" s="313" t="str">
        <f t="shared" si="3"/>
        <v/>
      </c>
      <c r="M38" s="313" t="str">
        <f t="shared" si="4"/>
        <v/>
      </c>
      <c r="N38" s="313" t="str">
        <f t="shared" si="12"/>
        <v/>
      </c>
      <c r="O38" s="313" t="str">
        <f t="shared" si="13"/>
        <v/>
      </c>
      <c r="P38" s="313" t="str">
        <f t="shared" si="7"/>
        <v/>
      </c>
      <c r="Q38" s="316" t="str">
        <f t="shared" si="14"/>
        <v/>
      </c>
      <c r="R38" s="317" t="str">
        <f t="shared" si="15"/>
        <v/>
      </c>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row>
    <row r="39" spans="1:46" s="240" customFormat="1" x14ac:dyDescent="0.35">
      <c r="C39" s="334"/>
      <c r="D39" s="206"/>
      <c r="E39" s="206"/>
      <c r="F39" s="207"/>
      <c r="G39" s="313" t="str">
        <f t="shared" si="10"/>
        <v/>
      </c>
      <c r="H39" s="336" t="str">
        <f t="shared" si="11"/>
        <v/>
      </c>
      <c r="I39" s="224"/>
      <c r="J39" s="354" t="str">
        <f t="shared" si="2"/>
        <v/>
      </c>
      <c r="K39" s="227" t="str">
        <f>IF(ISERROR(+#REF!/E39-1),"",+#REF!/E39-1)</f>
        <v/>
      </c>
      <c r="L39" s="313" t="str">
        <f t="shared" si="3"/>
        <v/>
      </c>
      <c r="M39" s="313" t="str">
        <f t="shared" si="4"/>
        <v/>
      </c>
      <c r="N39" s="313" t="str">
        <f t="shared" si="12"/>
        <v/>
      </c>
      <c r="O39" s="313" t="str">
        <f t="shared" si="13"/>
        <v/>
      </c>
      <c r="P39" s="313" t="str">
        <f t="shared" si="7"/>
        <v/>
      </c>
      <c r="Q39" s="316" t="str">
        <f t="shared" si="14"/>
        <v/>
      </c>
      <c r="R39" s="317" t="str">
        <f t="shared" si="15"/>
        <v/>
      </c>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row>
    <row r="40" spans="1:46" s="240" customFormat="1" x14ac:dyDescent="0.35">
      <c r="A40" s="240" t="s">
        <v>63</v>
      </c>
      <c r="C40" s="334"/>
      <c r="D40" s="206"/>
      <c r="E40" s="206"/>
      <c r="F40" s="207"/>
      <c r="G40" s="313" t="str">
        <f t="shared" si="10"/>
        <v/>
      </c>
      <c r="H40" s="336" t="str">
        <f t="shared" si="11"/>
        <v/>
      </c>
      <c r="I40" s="224"/>
      <c r="J40" s="354" t="str">
        <f t="shared" si="2"/>
        <v/>
      </c>
      <c r="K40" s="227" t="str">
        <f>IF(ISERROR(+#REF!/E40-1),"",+#REF!/E40-1)</f>
        <v/>
      </c>
      <c r="L40" s="313" t="str">
        <f t="shared" si="3"/>
        <v/>
      </c>
      <c r="M40" s="313" t="str">
        <f t="shared" si="4"/>
        <v/>
      </c>
      <c r="N40" s="313" t="str">
        <f t="shared" si="12"/>
        <v/>
      </c>
      <c r="O40" s="313" t="str">
        <f t="shared" si="13"/>
        <v/>
      </c>
      <c r="P40" s="313" t="str">
        <f t="shared" si="7"/>
        <v/>
      </c>
      <c r="Q40" s="316" t="str">
        <f t="shared" si="14"/>
        <v/>
      </c>
      <c r="R40" s="317" t="str">
        <f t="shared" si="15"/>
        <v/>
      </c>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row>
    <row r="41" spans="1:46" s="240" customFormat="1" x14ac:dyDescent="0.35">
      <c r="A41" s="240" t="s">
        <v>64</v>
      </c>
      <c r="C41" s="334"/>
      <c r="D41" s="206"/>
      <c r="E41" s="206"/>
      <c r="F41" s="207"/>
      <c r="G41" s="313" t="str">
        <f t="shared" si="10"/>
        <v/>
      </c>
      <c r="H41" s="336" t="str">
        <f t="shared" si="11"/>
        <v/>
      </c>
      <c r="I41" s="224"/>
      <c r="J41" s="354" t="str">
        <f t="shared" si="2"/>
        <v/>
      </c>
      <c r="K41" s="227" t="str">
        <f>IF(ISERROR(+#REF!/E41-1),"",+#REF!/E41-1)</f>
        <v/>
      </c>
      <c r="L41" s="313" t="str">
        <f t="shared" si="3"/>
        <v/>
      </c>
      <c r="M41" s="313" t="str">
        <f t="shared" si="4"/>
        <v/>
      </c>
      <c r="N41" s="313" t="str">
        <f t="shared" si="12"/>
        <v/>
      </c>
      <c r="O41" s="313" t="str">
        <f t="shared" si="13"/>
        <v/>
      </c>
      <c r="P41" s="313" t="str">
        <f t="shared" si="7"/>
        <v/>
      </c>
      <c r="Q41" s="316" t="str">
        <f t="shared" si="14"/>
        <v/>
      </c>
      <c r="R41" s="317" t="str">
        <f t="shared" si="15"/>
        <v/>
      </c>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row>
    <row r="42" spans="1:46" s="240" customFormat="1" x14ac:dyDescent="0.35">
      <c r="A42" s="240" t="s">
        <v>48</v>
      </c>
      <c r="C42" s="334"/>
      <c r="D42" s="206"/>
      <c r="E42" s="206"/>
      <c r="F42" s="207"/>
      <c r="G42" s="313" t="str">
        <f t="shared" si="10"/>
        <v/>
      </c>
      <c r="H42" s="336" t="str">
        <f t="shared" si="11"/>
        <v/>
      </c>
      <c r="I42" s="224"/>
      <c r="J42" s="354" t="str">
        <f t="shared" si="2"/>
        <v/>
      </c>
      <c r="K42" s="227" t="str">
        <f>IF(ISERROR(+#REF!/E42-1),"",+#REF!/E42-1)</f>
        <v/>
      </c>
      <c r="L42" s="313" t="str">
        <f t="shared" si="3"/>
        <v/>
      </c>
      <c r="M42" s="313" t="str">
        <f t="shared" si="4"/>
        <v/>
      </c>
      <c r="N42" s="313" t="str">
        <f t="shared" si="12"/>
        <v/>
      </c>
      <c r="O42" s="313" t="str">
        <f t="shared" si="13"/>
        <v/>
      </c>
      <c r="P42" s="313" t="str">
        <f t="shared" si="7"/>
        <v/>
      </c>
      <c r="Q42" s="316" t="str">
        <f t="shared" si="14"/>
        <v/>
      </c>
      <c r="R42" s="317" t="str">
        <f t="shared" si="15"/>
        <v/>
      </c>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row>
    <row r="43" spans="1:46" s="240" customFormat="1" x14ac:dyDescent="0.35">
      <c r="A43" s="240" t="s">
        <v>51</v>
      </c>
      <c r="C43" s="334"/>
      <c r="D43" s="206"/>
      <c r="E43" s="206"/>
      <c r="F43" s="207"/>
      <c r="G43" s="313" t="str">
        <f t="shared" si="10"/>
        <v/>
      </c>
      <c r="H43" s="336" t="str">
        <f t="shared" si="11"/>
        <v/>
      </c>
      <c r="I43" s="224"/>
      <c r="J43" s="354" t="str">
        <f t="shared" si="2"/>
        <v/>
      </c>
      <c r="K43" s="228" t="str">
        <f>IF(ISERROR(+#REF!/E43-1),"",+#REF!/E43-1)</f>
        <v/>
      </c>
      <c r="L43" s="313" t="str">
        <f t="shared" si="3"/>
        <v/>
      </c>
      <c r="M43" s="313" t="str">
        <f t="shared" si="4"/>
        <v/>
      </c>
      <c r="N43" s="313" t="str">
        <f t="shared" si="12"/>
        <v/>
      </c>
      <c r="O43" s="313" t="str">
        <f t="shared" si="13"/>
        <v/>
      </c>
      <c r="P43" s="313" t="str">
        <f t="shared" si="7"/>
        <v/>
      </c>
      <c r="Q43" s="316" t="str">
        <f t="shared" si="14"/>
        <v/>
      </c>
      <c r="R43" s="317" t="str">
        <f t="shared" si="15"/>
        <v/>
      </c>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row>
    <row r="44" spans="1:46" s="240" customFormat="1" x14ac:dyDescent="0.35">
      <c r="A44" s="240" t="s">
        <v>51</v>
      </c>
      <c r="C44" s="334"/>
      <c r="D44" s="206"/>
      <c r="E44" s="206"/>
      <c r="F44" s="207"/>
      <c r="G44" s="313" t="str">
        <f t="shared" si="10"/>
        <v/>
      </c>
      <c r="H44" s="336" t="str">
        <f t="shared" si="11"/>
        <v/>
      </c>
      <c r="I44" s="224"/>
      <c r="J44" s="354" t="str">
        <f t="shared" si="2"/>
        <v/>
      </c>
      <c r="K44" s="228" t="str">
        <f>IF(ISERROR(+#REF!/E44-1),"",+#REF!/E44-1)</f>
        <v/>
      </c>
      <c r="L44" s="313" t="str">
        <f t="shared" si="3"/>
        <v/>
      </c>
      <c r="M44" s="313" t="str">
        <f t="shared" si="4"/>
        <v/>
      </c>
      <c r="N44" s="313" t="str">
        <f t="shared" si="12"/>
        <v/>
      </c>
      <c r="O44" s="313" t="str">
        <f t="shared" si="13"/>
        <v/>
      </c>
      <c r="P44" s="313" t="str">
        <f t="shared" si="7"/>
        <v/>
      </c>
      <c r="Q44" s="316" t="str">
        <f t="shared" si="14"/>
        <v/>
      </c>
      <c r="R44" s="317" t="str">
        <f t="shared" si="15"/>
        <v/>
      </c>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row>
    <row r="45" spans="1:46" s="240" customFormat="1" ht="15" thickBot="1" x14ac:dyDescent="0.4">
      <c r="C45" s="334"/>
      <c r="D45" s="206"/>
      <c r="E45" s="206"/>
      <c r="F45" s="207"/>
      <c r="G45" s="313" t="str">
        <f t="shared" si="10"/>
        <v/>
      </c>
      <c r="H45" s="336" t="str">
        <f t="shared" si="11"/>
        <v/>
      </c>
      <c r="I45" s="224"/>
      <c r="J45" s="354" t="str">
        <f t="shared" si="2"/>
        <v/>
      </c>
      <c r="K45" s="228" t="str">
        <f>IF(ISERROR(+#REF!/E45-1),"",+#REF!/E45-1)</f>
        <v/>
      </c>
      <c r="L45" s="313" t="str">
        <f t="shared" si="3"/>
        <v/>
      </c>
      <c r="M45" s="313" t="str">
        <f t="shared" si="4"/>
        <v/>
      </c>
      <c r="N45" s="313" t="str">
        <f t="shared" si="12"/>
        <v/>
      </c>
      <c r="O45" s="313" t="str">
        <f t="shared" si="13"/>
        <v/>
      </c>
      <c r="P45" s="313" t="str">
        <f t="shared" si="7"/>
        <v/>
      </c>
      <c r="Q45" s="316" t="str">
        <f t="shared" si="14"/>
        <v/>
      </c>
      <c r="R45" s="318" t="str">
        <f t="shared" si="15"/>
        <v/>
      </c>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row>
    <row r="46" spans="1:46" ht="15" thickBot="1" x14ac:dyDescent="0.4">
      <c r="A46" s="283" t="s">
        <v>54</v>
      </c>
      <c r="B46" s="232">
        <f>+Legend!B30</f>
        <v>53</v>
      </c>
      <c r="C46" s="319" t="s">
        <v>58</v>
      </c>
      <c r="D46" s="320"/>
      <c r="E46" s="321" t="e">
        <f>AVERAGE(E24:E45)</f>
        <v>#DIV/0!</v>
      </c>
      <c r="F46" s="321" t="e">
        <f>AVERAGE(F24:F45)</f>
        <v>#DIV/0!</v>
      </c>
      <c r="G46" s="321" t="e">
        <f>AVERAGE(G24:G45)</f>
        <v>#DIV/0!</v>
      </c>
      <c r="H46" s="322" t="e">
        <f>+AVERAGE(H24:H45)</f>
        <v>#DIV/0!</v>
      </c>
      <c r="I46" s="321"/>
      <c r="J46" s="323"/>
      <c r="K46" s="323">
        <f>SUBTOTAL(109,K23:K45)</f>
        <v>0</v>
      </c>
      <c r="L46" s="321">
        <f>SUBTOTAL(109,L24:L45)</f>
        <v>0</v>
      </c>
      <c r="M46" s="321">
        <f>SUBTOTAL(109,M24:M45)</f>
        <v>0</v>
      </c>
      <c r="N46" s="321">
        <f>SUBTOTAL(109,N24:N45)</f>
        <v>0</v>
      </c>
      <c r="O46" s="321" t="e">
        <f>AVERAGE(O24:O45)</f>
        <v>#DIV/0!</v>
      </c>
      <c r="P46" s="321" t="e">
        <f>AVERAGE(P24:P45)</f>
        <v>#DIV/0!</v>
      </c>
      <c r="Q46" s="324" t="e">
        <f>AVERAGE(Q24:Q45)</f>
        <v>#DIV/0!</v>
      </c>
      <c r="R46" s="325" t="str">
        <f>IF(ISERROR(AVERAGE(R24,R25,R26,R27,R28,R29,R30,R31,R32,R33,R34,R35,R36,R37,R38,R39,R40,R41,R42,R43,R44,R45)),"",AVERAGE(R24,R25,R26,R27,R28,R29,R30,R31,R32,R33,R34,R35,R36,R37,R38,R39,R40,R41,R42,R43,R44,R45))</f>
        <v/>
      </c>
    </row>
    <row r="47" spans="1:46" s="231" customFormat="1" x14ac:dyDescent="0.35">
      <c r="A47" s="288" t="s">
        <v>55</v>
      </c>
      <c r="B47" s="232">
        <f>+Legend!B31</f>
        <v>105</v>
      </c>
      <c r="R47" s="326"/>
    </row>
    <row r="48" spans="1:46" hidden="1" x14ac:dyDescent="0.35">
      <c r="A48" s="283" t="s">
        <v>56</v>
      </c>
      <c r="B48" s="232">
        <f>+Legend!B32</f>
        <v>157</v>
      </c>
      <c r="C48" s="229"/>
      <c r="D48" s="229"/>
      <c r="E48" s="229"/>
      <c r="F48" s="229"/>
      <c r="G48" s="229"/>
      <c r="H48" s="229"/>
      <c r="I48" s="229"/>
      <c r="J48" s="229"/>
      <c r="K48" s="229"/>
      <c r="L48" s="229"/>
      <c r="M48" s="229"/>
      <c r="N48" s="229"/>
      <c r="O48" s="229"/>
      <c r="P48" s="229"/>
    </row>
    <row r="49" spans="1:18" s="229" customFormat="1" hidden="1" x14ac:dyDescent="0.35">
      <c r="A49" s="288" t="s">
        <v>57</v>
      </c>
      <c r="B49" s="232">
        <f>+Legend!B33</f>
        <v>209</v>
      </c>
      <c r="R49" s="234"/>
    </row>
    <row r="50" spans="1:18" s="229" customFormat="1" hidden="1" x14ac:dyDescent="0.35">
      <c r="A50" s="288" t="s">
        <v>50</v>
      </c>
      <c r="B50" s="232">
        <f>+Legend!B34</f>
        <v>261</v>
      </c>
      <c r="R50" s="234"/>
    </row>
    <row r="51" spans="1:18" s="229" customFormat="1" hidden="1" x14ac:dyDescent="0.35">
      <c r="R51" s="234"/>
    </row>
    <row r="52" spans="1:18" s="229" customFormat="1" hidden="1" x14ac:dyDescent="0.35">
      <c r="R52" s="234"/>
    </row>
    <row r="53" spans="1:18" s="229" customFormat="1" hidden="1" x14ac:dyDescent="0.35">
      <c r="R53" s="234"/>
    </row>
    <row r="54" spans="1:18" s="229" customFormat="1" hidden="1" x14ac:dyDescent="0.35">
      <c r="R54" s="234"/>
    </row>
    <row r="55" spans="1:18" s="229" customFormat="1" hidden="1" x14ac:dyDescent="0.35">
      <c r="R55" s="234"/>
    </row>
    <row r="56" spans="1:18" s="229" customFormat="1" hidden="1" x14ac:dyDescent="0.35">
      <c r="R56" s="234"/>
    </row>
    <row r="57" spans="1:18" s="229" customFormat="1" ht="21" hidden="1" x14ac:dyDescent="0.5">
      <c r="C57" s="350" t="s">
        <v>370</v>
      </c>
      <c r="R57" s="234"/>
    </row>
    <row r="58" spans="1:18" s="229" customFormat="1" ht="8.25" hidden="1" customHeight="1" x14ac:dyDescent="0.35">
      <c r="C58" s="234"/>
      <c r="R58" s="234"/>
    </row>
    <row r="59" spans="1:18" s="229" customFormat="1" ht="21" hidden="1" x14ac:dyDescent="0.5">
      <c r="C59" s="350" t="s">
        <v>369</v>
      </c>
      <c r="R59" s="234"/>
    </row>
    <row r="60" spans="1:18" s="229" customFormat="1" hidden="1" x14ac:dyDescent="0.35">
      <c r="A60" s="235"/>
      <c r="B60" s="235"/>
      <c r="C60" s="549"/>
      <c r="D60" s="550"/>
      <c r="E60" s="550"/>
      <c r="F60" s="550"/>
      <c r="G60" s="550"/>
      <c r="H60" s="550"/>
      <c r="I60" s="550"/>
      <c r="J60" s="550"/>
      <c r="K60" s="550"/>
      <c r="L60" s="550"/>
      <c r="M60" s="550"/>
      <c r="N60" s="550"/>
      <c r="O60" s="550"/>
      <c r="P60" s="550"/>
      <c r="Q60" s="550"/>
      <c r="R60" s="551"/>
    </row>
    <row r="61" spans="1:18" s="229" customFormat="1" hidden="1" x14ac:dyDescent="0.35">
      <c r="A61" s="235"/>
      <c r="B61" s="235"/>
      <c r="C61" s="552"/>
      <c r="D61" s="553"/>
      <c r="E61" s="553"/>
      <c r="F61" s="553"/>
      <c r="G61" s="553"/>
      <c r="H61" s="553"/>
      <c r="I61" s="553"/>
      <c r="J61" s="553"/>
      <c r="K61" s="553"/>
      <c r="L61" s="553"/>
      <c r="M61" s="553"/>
      <c r="N61" s="553"/>
      <c r="O61" s="553"/>
      <c r="P61" s="553"/>
      <c r="Q61" s="553"/>
      <c r="R61" s="554"/>
    </row>
    <row r="62" spans="1:18" s="229" customFormat="1" hidden="1" x14ac:dyDescent="0.35">
      <c r="A62" s="235"/>
      <c r="B62" s="235"/>
      <c r="C62" s="555"/>
      <c r="D62" s="556"/>
      <c r="E62" s="556"/>
      <c r="F62" s="556"/>
      <c r="G62" s="556"/>
      <c r="H62" s="556"/>
      <c r="I62" s="556"/>
      <c r="J62" s="556"/>
      <c r="K62" s="556"/>
      <c r="L62" s="556"/>
      <c r="M62" s="556"/>
      <c r="N62" s="556"/>
      <c r="O62" s="556"/>
      <c r="P62" s="556"/>
      <c r="Q62" s="556"/>
      <c r="R62" s="557"/>
    </row>
    <row r="63" spans="1:18" s="229" customFormat="1" x14ac:dyDescent="0.35">
      <c r="A63" s="235"/>
      <c r="B63" s="235"/>
      <c r="C63" s="357" t="s">
        <v>384</v>
      </c>
      <c r="R63" s="234"/>
    </row>
    <row r="64" spans="1:18" s="229" customFormat="1" ht="5.4" customHeight="1" x14ac:dyDescent="0.35">
      <c r="A64" s="235"/>
      <c r="B64" s="235"/>
      <c r="C64" s="548" t="s">
        <v>470</v>
      </c>
      <c r="D64" s="548"/>
      <c r="E64" s="548"/>
      <c r="F64" s="548"/>
      <c r="G64" s="548"/>
      <c r="H64" s="548"/>
      <c r="I64" s="548"/>
      <c r="J64" s="548"/>
      <c r="K64" s="548"/>
      <c r="R64" s="234"/>
    </row>
    <row r="65" spans="1:18" s="229" customFormat="1" x14ac:dyDescent="0.35">
      <c r="A65" s="235"/>
      <c r="B65" s="235"/>
      <c r="C65" s="548"/>
      <c r="D65" s="548"/>
      <c r="E65" s="548"/>
      <c r="F65" s="548"/>
      <c r="G65" s="548"/>
      <c r="H65" s="548"/>
      <c r="I65" s="548"/>
      <c r="J65" s="548"/>
      <c r="K65" s="548"/>
      <c r="R65" s="234"/>
    </row>
    <row r="66" spans="1:18" s="229" customFormat="1" x14ac:dyDescent="0.35">
      <c r="A66" s="235"/>
      <c r="B66" s="235"/>
      <c r="C66" s="548"/>
      <c r="D66" s="548"/>
      <c r="E66" s="548"/>
      <c r="F66" s="548"/>
      <c r="G66" s="548"/>
      <c r="H66" s="548"/>
      <c r="I66" s="548"/>
      <c r="J66" s="548"/>
      <c r="K66" s="548"/>
      <c r="R66" s="234"/>
    </row>
    <row r="67" spans="1:18" s="229" customFormat="1" x14ac:dyDescent="0.35">
      <c r="A67" s="235"/>
      <c r="B67" s="235"/>
      <c r="C67" s="548"/>
      <c r="D67" s="548"/>
      <c r="E67" s="548"/>
      <c r="F67" s="548"/>
      <c r="G67" s="548"/>
      <c r="H67" s="548"/>
      <c r="I67" s="548"/>
      <c r="J67" s="548"/>
      <c r="K67" s="548"/>
      <c r="R67" s="234"/>
    </row>
    <row r="68" spans="1:18" s="229" customFormat="1" x14ac:dyDescent="0.35">
      <c r="A68" s="235"/>
      <c r="B68" s="235"/>
      <c r="C68" s="548"/>
      <c r="D68" s="548"/>
      <c r="E68" s="548"/>
      <c r="F68" s="548"/>
      <c r="G68" s="548"/>
      <c r="H68" s="548"/>
      <c r="I68" s="548"/>
      <c r="J68" s="548"/>
      <c r="K68" s="548"/>
      <c r="R68" s="234"/>
    </row>
    <row r="69" spans="1:18" s="229" customFormat="1" x14ac:dyDescent="0.35">
      <c r="A69" s="235"/>
      <c r="B69" s="235"/>
      <c r="C69" s="327" t="s">
        <v>69</v>
      </c>
      <c r="R69" s="234"/>
    </row>
    <row r="70" spans="1:18" s="229" customFormat="1" x14ac:dyDescent="0.35">
      <c r="A70" s="235"/>
      <c r="B70" s="235"/>
      <c r="C70" s="327" t="s">
        <v>68</v>
      </c>
      <c r="R70" s="234"/>
    </row>
    <row r="71" spans="1:18" s="229" customFormat="1" x14ac:dyDescent="0.35">
      <c r="A71" s="235"/>
      <c r="B71" s="235"/>
      <c r="C71" s="327"/>
      <c r="R71" s="234"/>
    </row>
    <row r="72" spans="1:18" s="229" customFormat="1" x14ac:dyDescent="0.35">
      <c r="A72" s="235"/>
      <c r="B72" s="235"/>
      <c r="C72" s="235"/>
      <c r="R72" s="234"/>
    </row>
    <row r="73" spans="1:18" s="229" customFormat="1" x14ac:dyDescent="0.35">
      <c r="A73" s="235"/>
      <c r="B73" s="235"/>
      <c r="C73" s="235"/>
      <c r="R73" s="234"/>
    </row>
    <row r="74" spans="1:18" s="229" customFormat="1" x14ac:dyDescent="0.35">
      <c r="A74" s="235"/>
      <c r="B74" s="235"/>
      <c r="C74" s="327" t="s">
        <v>63</v>
      </c>
      <c r="R74" s="234"/>
    </row>
    <row r="75" spans="1:18" s="229" customFormat="1" x14ac:dyDescent="0.35">
      <c r="A75" s="235"/>
      <c r="B75" s="235"/>
      <c r="C75" s="327" t="s">
        <v>64</v>
      </c>
      <c r="R75" s="234"/>
    </row>
    <row r="76" spans="1:18" s="229" customFormat="1" x14ac:dyDescent="0.35">
      <c r="A76" s="235"/>
      <c r="B76" s="235"/>
      <c r="C76" s="327"/>
      <c r="R76" s="234"/>
    </row>
    <row r="77" spans="1:18" s="229" customFormat="1" x14ac:dyDescent="0.35">
      <c r="A77" s="235"/>
      <c r="B77" s="235"/>
      <c r="C77" s="327"/>
      <c r="R77" s="234"/>
    </row>
    <row r="78" spans="1:18" s="229" customFormat="1" x14ac:dyDescent="0.35">
      <c r="A78" s="235"/>
      <c r="B78" s="235"/>
      <c r="C78" s="235"/>
      <c r="R78" s="234"/>
    </row>
    <row r="79" spans="1:18" s="229" customFormat="1" x14ac:dyDescent="0.35">
      <c r="A79" s="235"/>
      <c r="B79" s="235"/>
      <c r="C79" s="235"/>
      <c r="R79" s="234"/>
    </row>
    <row r="80" spans="1:18" s="229" customFormat="1" x14ac:dyDescent="0.35">
      <c r="A80" s="235"/>
      <c r="B80" s="235"/>
      <c r="C80" s="327" t="s">
        <v>48</v>
      </c>
      <c r="R80" s="234"/>
    </row>
    <row r="81" spans="1:18" s="229" customFormat="1" x14ac:dyDescent="0.35">
      <c r="A81" s="235"/>
      <c r="B81" s="235"/>
      <c r="C81" s="327"/>
      <c r="R81" s="234"/>
    </row>
    <row r="82" spans="1:18" s="229" customFormat="1" x14ac:dyDescent="0.35">
      <c r="A82" s="235"/>
      <c r="B82" s="235"/>
      <c r="C82" s="327" t="s">
        <v>51</v>
      </c>
      <c r="R82" s="234"/>
    </row>
    <row r="83" spans="1:18" s="229" customFormat="1" x14ac:dyDescent="0.35">
      <c r="A83" s="235"/>
      <c r="B83" s="235"/>
      <c r="C83" s="235"/>
      <c r="E83" s="235"/>
      <c r="F83" s="235"/>
      <c r="G83" s="235"/>
      <c r="H83" s="235"/>
      <c r="I83" s="235"/>
      <c r="J83" s="235"/>
      <c r="K83" s="235"/>
      <c r="L83" s="235"/>
      <c r="M83" s="235"/>
      <c r="N83" s="235"/>
      <c r="R83" s="234"/>
    </row>
    <row r="84" spans="1:18" x14ac:dyDescent="0.35">
      <c r="A84" s="328"/>
      <c r="B84" s="328"/>
      <c r="C84" s="235"/>
      <c r="D84" s="229"/>
      <c r="E84" s="235"/>
      <c r="F84" s="235"/>
      <c r="G84" s="235"/>
      <c r="H84" s="235"/>
      <c r="I84" s="235"/>
      <c r="J84" s="235"/>
      <c r="K84" s="235"/>
      <c r="L84" s="235"/>
      <c r="M84" s="235"/>
      <c r="N84" s="235"/>
      <c r="O84" s="229"/>
      <c r="P84" s="229"/>
    </row>
    <row r="85" spans="1:18" x14ac:dyDescent="0.35">
      <c r="A85" s="328"/>
      <c r="B85" s="328"/>
      <c r="C85" s="235"/>
      <c r="D85" s="229"/>
      <c r="E85" s="235"/>
      <c r="F85" s="235"/>
      <c r="G85" s="235"/>
      <c r="H85" s="235"/>
      <c r="I85" s="235"/>
      <c r="J85" s="235"/>
      <c r="K85" s="235"/>
      <c r="L85" s="235"/>
      <c r="M85" s="235"/>
      <c r="N85" s="235"/>
      <c r="O85" s="229"/>
      <c r="P85" s="229"/>
    </row>
    <row r="86" spans="1:18" x14ac:dyDescent="0.35">
      <c r="A86" s="328"/>
      <c r="B86" s="328"/>
      <c r="C86" s="235"/>
      <c r="D86" s="229"/>
      <c r="E86" s="235"/>
      <c r="F86" s="235"/>
      <c r="G86" s="235"/>
      <c r="H86" s="235"/>
      <c r="I86" s="235"/>
      <c r="J86" s="235"/>
      <c r="K86" s="235"/>
      <c r="L86" s="235"/>
      <c r="M86" s="235"/>
      <c r="N86" s="235"/>
      <c r="O86" s="229"/>
      <c r="P86" s="229"/>
    </row>
    <row r="87" spans="1:18" x14ac:dyDescent="0.35">
      <c r="A87" s="328"/>
      <c r="B87" s="328"/>
      <c r="C87" s="235"/>
      <c r="D87" s="229"/>
      <c r="E87" s="235"/>
      <c r="F87" s="235"/>
      <c r="G87" s="235"/>
      <c r="H87" s="235"/>
      <c r="I87" s="235"/>
      <c r="J87" s="235"/>
      <c r="K87" s="235"/>
      <c r="L87" s="235"/>
      <c r="M87" s="235"/>
      <c r="N87" s="235"/>
      <c r="O87" s="229"/>
      <c r="P87" s="229"/>
    </row>
    <row r="88" spans="1:18" x14ac:dyDescent="0.35">
      <c r="A88" s="328"/>
      <c r="B88" s="328"/>
      <c r="C88" s="235"/>
      <c r="D88" s="229"/>
      <c r="E88" s="235"/>
      <c r="F88" s="235"/>
      <c r="G88" s="235"/>
      <c r="H88" s="235"/>
      <c r="I88" s="235"/>
      <c r="J88" s="235"/>
      <c r="K88" s="235"/>
      <c r="L88" s="235"/>
      <c r="M88" s="235"/>
      <c r="N88" s="235"/>
      <c r="O88" s="229"/>
      <c r="P88" s="229"/>
    </row>
    <row r="89" spans="1:18" x14ac:dyDescent="0.35">
      <c r="A89" s="328"/>
      <c r="B89" s="328"/>
      <c r="C89" s="235"/>
      <c r="D89" s="229"/>
      <c r="E89" s="235"/>
      <c r="F89" s="235"/>
      <c r="G89" s="235"/>
      <c r="H89" s="235"/>
      <c r="I89" s="235"/>
      <c r="J89" s="235"/>
      <c r="K89" s="235"/>
      <c r="L89" s="235"/>
      <c r="M89" s="235"/>
      <c r="N89" s="235"/>
      <c r="O89" s="229"/>
      <c r="P89" s="229"/>
    </row>
    <row r="90" spans="1:18" x14ac:dyDescent="0.35">
      <c r="A90" s="328"/>
      <c r="B90" s="328"/>
      <c r="C90" s="235"/>
      <c r="D90" s="229"/>
      <c r="E90" s="235"/>
      <c r="F90" s="235"/>
      <c r="G90" s="235"/>
      <c r="H90" s="235"/>
      <c r="I90" s="235"/>
      <c r="J90" s="235"/>
      <c r="K90" s="235"/>
      <c r="L90" s="235"/>
      <c r="M90" s="235"/>
      <c r="N90" s="235"/>
      <c r="O90" s="229"/>
      <c r="P90" s="229"/>
    </row>
    <row r="91" spans="1:18" x14ac:dyDescent="0.35">
      <c r="A91" s="328"/>
      <c r="B91" s="328"/>
      <c r="C91" s="235"/>
      <c r="D91" s="229"/>
      <c r="E91" s="235"/>
      <c r="F91" s="235"/>
      <c r="G91" s="235"/>
      <c r="H91" s="235"/>
      <c r="I91" s="235"/>
      <c r="J91" s="235"/>
      <c r="K91" s="235"/>
      <c r="L91" s="235"/>
      <c r="M91" s="235"/>
      <c r="N91" s="235"/>
      <c r="O91" s="229"/>
      <c r="P91" s="229"/>
    </row>
    <row r="92" spans="1:18" x14ac:dyDescent="0.35">
      <c r="A92" s="328"/>
      <c r="B92" s="328"/>
      <c r="C92" s="235"/>
      <c r="D92" s="229"/>
      <c r="E92" s="235"/>
      <c r="F92" s="235"/>
      <c r="G92" s="235"/>
      <c r="H92" s="235"/>
      <c r="I92" s="235"/>
      <c r="J92" s="235"/>
      <c r="K92" s="235"/>
      <c r="L92" s="235"/>
      <c r="M92" s="235"/>
      <c r="N92" s="235"/>
      <c r="O92" s="229"/>
      <c r="P92" s="229"/>
    </row>
    <row r="93" spans="1:18" x14ac:dyDescent="0.35">
      <c r="A93" s="328"/>
      <c r="B93" s="328"/>
      <c r="C93" s="235"/>
      <c r="D93" s="229"/>
      <c r="E93" s="235"/>
      <c r="F93" s="235"/>
      <c r="G93" s="235"/>
      <c r="H93" s="235"/>
      <c r="I93" s="235"/>
      <c r="J93" s="235"/>
      <c r="K93" s="235"/>
      <c r="L93" s="235"/>
      <c r="M93" s="235"/>
      <c r="N93" s="235"/>
      <c r="O93" s="229"/>
      <c r="P93" s="229"/>
    </row>
    <row r="94" spans="1:18" x14ac:dyDescent="0.35">
      <c r="A94" s="328"/>
      <c r="B94" s="328"/>
      <c r="C94" s="235"/>
      <c r="D94" s="229"/>
      <c r="E94" s="235"/>
      <c r="F94" s="235"/>
      <c r="G94" s="235"/>
      <c r="H94" s="235"/>
      <c r="I94" s="235"/>
      <c r="J94" s="235"/>
      <c r="K94" s="235"/>
      <c r="L94" s="235"/>
      <c r="M94" s="235"/>
      <c r="N94" s="235"/>
      <c r="O94" s="229"/>
      <c r="P94" s="229"/>
    </row>
    <row r="95" spans="1:18" x14ac:dyDescent="0.35">
      <c r="A95" s="328"/>
      <c r="B95" s="328"/>
      <c r="C95" s="235"/>
      <c r="D95" s="229"/>
      <c r="E95" s="235"/>
      <c r="F95" s="235"/>
      <c r="G95" s="235"/>
      <c r="H95" s="235"/>
      <c r="I95" s="235"/>
      <c r="J95" s="235"/>
      <c r="K95" s="235"/>
      <c r="L95" s="235"/>
      <c r="M95" s="235"/>
      <c r="N95" s="235"/>
      <c r="O95" s="229"/>
      <c r="P95" s="229"/>
    </row>
    <row r="96" spans="1:18" x14ac:dyDescent="0.35">
      <c r="C96" s="229"/>
      <c r="D96" s="229"/>
      <c r="E96" s="235"/>
      <c r="F96" s="235"/>
      <c r="G96" s="235"/>
      <c r="H96" s="235"/>
      <c r="I96" s="235"/>
      <c r="J96" s="235"/>
      <c r="K96" s="235"/>
      <c r="L96" s="235"/>
      <c r="M96" s="235"/>
      <c r="N96" s="235"/>
      <c r="O96" s="229"/>
      <c r="P96" s="229"/>
    </row>
    <row r="97" spans="3:16" x14ac:dyDescent="0.35">
      <c r="C97" s="229"/>
      <c r="D97" s="229"/>
      <c r="E97" s="235"/>
      <c r="F97" s="235"/>
      <c r="G97" s="235"/>
      <c r="H97" s="235"/>
      <c r="I97" s="235"/>
      <c r="J97" s="235"/>
      <c r="K97" s="235"/>
      <c r="L97" s="235"/>
      <c r="M97" s="235"/>
      <c r="N97" s="235"/>
      <c r="O97" s="229"/>
      <c r="P97" s="229"/>
    </row>
    <row r="98" spans="3:16" x14ac:dyDescent="0.35">
      <c r="C98" s="229"/>
      <c r="D98" s="229"/>
      <c r="E98" s="235"/>
      <c r="F98" s="235"/>
      <c r="G98" s="235"/>
      <c r="H98" s="235"/>
      <c r="I98" s="235"/>
      <c r="J98" s="235"/>
      <c r="K98" s="235"/>
      <c r="L98" s="235"/>
      <c r="M98" s="235"/>
      <c r="N98" s="235"/>
      <c r="O98" s="229"/>
      <c r="P98" s="229"/>
    </row>
    <row r="99" spans="3:16" x14ac:dyDescent="0.35">
      <c r="C99" s="229"/>
      <c r="D99" s="229"/>
      <c r="E99" s="235"/>
      <c r="F99" s="235"/>
      <c r="G99" s="235"/>
      <c r="H99" s="235"/>
      <c r="I99" s="235"/>
      <c r="J99" s="235"/>
      <c r="K99" s="235"/>
      <c r="L99" s="235"/>
      <c r="M99" s="235"/>
      <c r="N99" s="235"/>
      <c r="O99" s="229"/>
      <c r="P99" s="229"/>
    </row>
    <row r="100" spans="3:16" x14ac:dyDescent="0.35">
      <c r="C100" s="229"/>
      <c r="D100" s="229"/>
      <c r="E100" s="235"/>
      <c r="F100" s="235"/>
      <c r="G100" s="235"/>
      <c r="H100" s="235"/>
      <c r="I100" s="235"/>
      <c r="J100" s="235"/>
      <c r="K100" s="235"/>
      <c r="L100" s="235"/>
      <c r="M100" s="235"/>
      <c r="N100" s="235"/>
      <c r="O100" s="229"/>
      <c r="P100" s="229"/>
    </row>
    <row r="101" spans="3:16" x14ac:dyDescent="0.35">
      <c r="C101" s="229"/>
      <c r="D101" s="229"/>
      <c r="E101" s="235"/>
      <c r="F101" s="235"/>
      <c r="G101" s="235"/>
      <c r="H101" s="235"/>
      <c r="I101" s="235"/>
      <c r="J101" s="235"/>
      <c r="K101" s="235"/>
      <c r="L101" s="235"/>
      <c r="M101" s="235"/>
      <c r="N101" s="235"/>
      <c r="O101" s="229"/>
      <c r="P101" s="229"/>
    </row>
    <row r="102" spans="3:16" x14ac:dyDescent="0.35">
      <c r="C102" s="229"/>
      <c r="D102" s="229"/>
      <c r="E102" s="235"/>
      <c r="F102" s="235"/>
      <c r="G102" s="235"/>
      <c r="H102" s="235"/>
      <c r="I102" s="235"/>
      <c r="J102" s="235"/>
      <c r="K102" s="235"/>
      <c r="L102" s="235"/>
      <c r="M102" s="235"/>
      <c r="N102" s="235"/>
      <c r="O102" s="229"/>
      <c r="P102" s="229"/>
    </row>
    <row r="103" spans="3:16" x14ac:dyDescent="0.35">
      <c r="C103" s="229"/>
      <c r="D103" s="229"/>
      <c r="E103" s="235"/>
      <c r="F103" s="235"/>
      <c r="G103" s="235"/>
      <c r="H103" s="235"/>
      <c r="I103" s="235"/>
      <c r="J103" s="235"/>
      <c r="K103" s="235"/>
      <c r="L103" s="235"/>
      <c r="M103" s="235"/>
      <c r="N103" s="235"/>
      <c r="O103" s="229"/>
      <c r="P103" s="229"/>
    </row>
    <row r="104" spans="3:16" x14ac:dyDescent="0.35">
      <c r="C104" s="229"/>
      <c r="D104" s="229"/>
      <c r="E104" s="229"/>
      <c r="F104" s="229"/>
      <c r="G104" s="229"/>
      <c r="H104" s="229"/>
      <c r="I104" s="229"/>
      <c r="J104" s="229"/>
      <c r="K104" s="229"/>
      <c r="L104" s="229"/>
      <c r="M104" s="229"/>
      <c r="N104" s="229"/>
      <c r="O104" s="229"/>
      <c r="P104" s="229"/>
    </row>
    <row r="105" spans="3:16" x14ac:dyDescent="0.35">
      <c r="C105" s="229"/>
      <c r="D105" s="229"/>
      <c r="E105" s="229"/>
      <c r="F105" s="229"/>
      <c r="G105" s="229"/>
      <c r="H105" s="229"/>
      <c r="I105" s="229"/>
      <c r="J105" s="229"/>
      <c r="K105" s="229"/>
      <c r="L105" s="229"/>
      <c r="M105" s="229"/>
      <c r="N105" s="229"/>
      <c r="O105" s="229"/>
      <c r="P105" s="229"/>
    </row>
    <row r="106" spans="3:16" x14ac:dyDescent="0.35">
      <c r="C106" s="229"/>
      <c r="D106" s="229"/>
      <c r="E106" s="229"/>
      <c r="F106" s="229"/>
      <c r="G106" s="229"/>
      <c r="H106" s="229"/>
      <c r="I106" s="229"/>
      <c r="J106" s="229"/>
      <c r="K106" s="229"/>
      <c r="L106" s="229"/>
      <c r="M106" s="229"/>
      <c r="N106" s="229"/>
      <c r="O106" s="229"/>
      <c r="P106" s="229"/>
    </row>
    <row r="107" spans="3:16" x14ac:dyDescent="0.35">
      <c r="C107" s="229"/>
      <c r="D107" s="229"/>
      <c r="E107" s="229"/>
      <c r="F107" s="229"/>
      <c r="G107" s="229"/>
      <c r="H107" s="229"/>
      <c r="I107" s="229"/>
      <c r="J107" s="229"/>
      <c r="K107" s="229"/>
      <c r="L107" s="229"/>
      <c r="M107" s="229"/>
      <c r="N107" s="229"/>
      <c r="O107" s="229"/>
      <c r="P107" s="229"/>
    </row>
    <row r="108" spans="3:16" x14ac:dyDescent="0.35">
      <c r="C108" s="229"/>
      <c r="D108" s="229"/>
      <c r="E108" s="229"/>
      <c r="F108" s="229"/>
      <c r="G108" s="229"/>
      <c r="H108" s="229"/>
      <c r="I108" s="229"/>
      <c r="J108" s="229"/>
      <c r="K108" s="229"/>
      <c r="L108" s="229"/>
      <c r="M108" s="229"/>
      <c r="N108" s="229"/>
      <c r="O108" s="229"/>
      <c r="P108" s="229"/>
    </row>
    <row r="109" spans="3:16" x14ac:dyDescent="0.35">
      <c r="C109" s="229"/>
      <c r="D109" s="229"/>
      <c r="E109" s="229"/>
      <c r="F109" s="229"/>
      <c r="G109" s="229"/>
      <c r="H109" s="229"/>
      <c r="I109" s="229"/>
      <c r="J109" s="229"/>
      <c r="K109" s="229"/>
      <c r="L109" s="229"/>
      <c r="M109" s="229"/>
      <c r="N109" s="229"/>
      <c r="O109" s="229"/>
      <c r="P109" s="229"/>
    </row>
    <row r="110" spans="3:16" x14ac:dyDescent="0.35">
      <c r="C110" s="229"/>
      <c r="D110" s="229"/>
      <c r="E110" s="229"/>
      <c r="F110" s="229"/>
      <c r="G110" s="229"/>
      <c r="H110" s="229"/>
      <c r="I110" s="229"/>
      <c r="J110" s="229"/>
      <c r="K110" s="229"/>
      <c r="L110" s="229"/>
      <c r="M110" s="229"/>
      <c r="N110" s="229"/>
      <c r="O110" s="229"/>
      <c r="P110" s="229"/>
    </row>
    <row r="111" spans="3:16" x14ac:dyDescent="0.35">
      <c r="C111" s="229"/>
      <c r="D111" s="229"/>
      <c r="E111" s="229"/>
      <c r="F111" s="229"/>
      <c r="G111" s="229"/>
      <c r="H111" s="229"/>
      <c r="I111" s="229"/>
      <c r="J111" s="229"/>
      <c r="K111" s="229"/>
      <c r="L111" s="229"/>
      <c r="M111" s="229"/>
      <c r="N111" s="229"/>
      <c r="O111" s="229"/>
      <c r="P111" s="229"/>
    </row>
    <row r="112" spans="3:16" x14ac:dyDescent="0.35">
      <c r="C112" s="229"/>
      <c r="D112" s="229"/>
      <c r="E112" s="229"/>
      <c r="F112" s="229"/>
      <c r="G112" s="229"/>
      <c r="H112" s="229"/>
      <c r="I112" s="229"/>
      <c r="J112" s="229"/>
      <c r="K112" s="229"/>
      <c r="L112" s="229"/>
      <c r="M112" s="229"/>
      <c r="N112" s="229"/>
      <c r="O112" s="229"/>
      <c r="P112" s="229"/>
    </row>
  </sheetData>
  <sheetProtection password="CE88" sheet="1" selectLockedCells="1"/>
  <mergeCells count="13">
    <mergeCell ref="C5:D5"/>
    <mergeCell ref="C12:D12"/>
    <mergeCell ref="C14:D14"/>
    <mergeCell ref="C64:K68"/>
    <mergeCell ref="C60:R62"/>
    <mergeCell ref="C11:D11"/>
    <mergeCell ref="C8:E8"/>
    <mergeCell ref="M20:N20"/>
    <mergeCell ref="E20:L20"/>
    <mergeCell ref="C18:O18"/>
    <mergeCell ref="C20:D20"/>
    <mergeCell ref="C9:D9"/>
    <mergeCell ref="C10:D10"/>
  </mergeCells>
  <dataValidations disablePrompts="1" count="2">
    <dataValidation type="list" allowBlank="1" showInputMessage="1" showErrorMessage="1" sqref="D24:D45" xr:uid="{00000000-0002-0000-0B00-000000000000}">
      <formula1>$A$46:$A$50</formula1>
    </dataValidation>
    <dataValidation type="list" allowBlank="1" showInputMessage="1" showErrorMessage="1" sqref="E36:E45" xr:uid="{00000000-0002-0000-0B00-000001000000}">
      <formula1>#REF!</formula1>
    </dataValidation>
  </dataValidations>
  <pageMargins left="0.7" right="0.7" top="0.75" bottom="0.75" header="0.3" footer="0.3"/>
  <pageSetup paperSize="5" scale="68" orientation="portrait" r:id="rId1"/>
  <colBreaks count="1" manualBreakCount="1">
    <brk id="18" max="1048575" man="1"/>
  </colBreaks>
  <ignoredErrors>
    <ignoredError sqref="K31 H23:Q23" calculatedColumn="1"/>
    <ignoredError sqref="H26:I35 K35 K32:K33 N26:O26 N35:O35 R36:R38 R39:R45 R29:R35 R28 R26 R27 P39:Q45 P28:Q28 P36:Q38 P27:Q27 P29:Q35 P26:Q26 G24:G35 N27:O34 H36:I45 K36:K45 N36:O45 G36:G45 L26:L45 L24:L25 P24:Q24 P25:Q25 R24 R25 N25:O25 H24:I25 N24:O24 M24:M45" unlockedFormula="1" calculatedColumn="1"/>
    <ignoredError sqref="J24:J45" unlockedFormula="1"/>
  </ignoredErrors>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dimension ref="A1:AG76"/>
  <sheetViews>
    <sheetView zoomScale="85" zoomScaleNormal="85" workbookViewId="0">
      <selection activeCell="AK3" sqref="AK3"/>
    </sheetView>
  </sheetViews>
  <sheetFormatPr defaultRowHeight="14.5" x14ac:dyDescent="0.35"/>
  <cols>
    <col min="1" max="1" width="23.90625" customWidth="1"/>
    <col min="2" max="2" width="17.08984375" customWidth="1"/>
    <col min="3" max="3" width="13.6328125" customWidth="1"/>
    <col min="5" max="5" width="14.453125" customWidth="1"/>
    <col min="6" max="6" width="18.90625" customWidth="1"/>
    <col min="7" max="7" width="10" customWidth="1"/>
    <col min="8" max="33" width="9.08984375" style="12" customWidth="1"/>
  </cols>
  <sheetData>
    <row r="1" spans="1:33" s="12" customFormat="1" ht="32.25" customHeight="1" x14ac:dyDescent="0.65">
      <c r="A1" s="211" t="e">
        <f>+#REF!</f>
        <v>#REF!</v>
      </c>
      <c r="B1" s="15"/>
      <c r="C1" s="226" t="e">
        <f>IF(#REF!="Not Applicable","SINCE YOU DID NOT RECEIVE PAY EQUITY FUNDING, YOU DO NOT NEED TO FILL OUT THIS SECTION","")</f>
        <v>#REF!</v>
      </c>
      <c r="E1" s="226"/>
      <c r="F1" s="226"/>
      <c r="G1" s="226"/>
      <c r="H1" s="226"/>
      <c r="I1" s="226"/>
      <c r="J1" s="226"/>
    </row>
    <row r="2" spans="1:33" s="12" customFormat="1" ht="30" customHeight="1" thickBot="1" x14ac:dyDescent="0.5">
      <c r="A2" s="211" t="s">
        <v>311</v>
      </c>
      <c r="B2" s="18"/>
      <c r="C2" s="18"/>
      <c r="D2" s="18"/>
      <c r="E2" s="18"/>
      <c r="F2" s="18"/>
      <c r="G2" s="18"/>
      <c r="H2" s="18"/>
    </row>
    <row r="3" spans="1:33" s="12" customFormat="1" ht="30" customHeight="1" thickBot="1" x14ac:dyDescent="0.5">
      <c r="A3" s="212"/>
      <c r="B3" s="213"/>
      <c r="C3" s="213"/>
      <c r="D3" s="213"/>
      <c r="E3" s="213"/>
      <c r="F3" s="213"/>
      <c r="G3" s="214"/>
    </row>
    <row r="4" spans="1:33" ht="30.75" customHeight="1" thickBot="1" x14ac:dyDescent="0.4">
      <c r="A4" s="589" t="s">
        <v>448</v>
      </c>
      <c r="B4" s="590"/>
      <c r="C4" s="590"/>
      <c r="D4" s="590"/>
      <c r="E4" s="590"/>
      <c r="F4" s="590"/>
      <c r="G4" s="591"/>
    </row>
    <row r="5" spans="1:33" s="172" customFormat="1" ht="21" customHeight="1" thickBot="1" x14ac:dyDescent="0.4">
      <c r="A5" s="592" t="s">
        <v>233</v>
      </c>
      <c r="B5" s="593"/>
      <c r="C5" s="593"/>
      <c r="D5" s="593"/>
      <c r="E5" s="593"/>
      <c r="F5" s="187"/>
      <c r="G5" s="332"/>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row>
    <row r="6" spans="1:33" ht="16" thickBot="1" x14ac:dyDescent="0.4">
      <c r="A6" s="188" t="s">
        <v>234</v>
      </c>
      <c r="B6" s="594" t="e">
        <f>+A1</f>
        <v>#REF!</v>
      </c>
      <c r="C6" s="595"/>
      <c r="D6" s="595"/>
      <c r="E6" s="595"/>
      <c r="F6" s="595"/>
      <c r="G6" s="596"/>
    </row>
    <row r="7" spans="1:33" ht="15.5" x14ac:dyDescent="0.35">
      <c r="A7" s="189" t="s">
        <v>235</v>
      </c>
      <c r="B7" s="597" t="s">
        <v>236</v>
      </c>
      <c r="C7" s="598"/>
      <c r="D7" s="599" t="s">
        <v>237</v>
      </c>
      <c r="E7" s="598"/>
      <c r="F7" s="599">
        <v>2005</v>
      </c>
      <c r="G7" s="598"/>
    </row>
    <row r="8" spans="1:33" ht="30" customHeight="1" thickBot="1" x14ac:dyDescent="0.4">
      <c r="A8" s="190" t="s">
        <v>238</v>
      </c>
      <c r="B8" s="636" t="s">
        <v>239</v>
      </c>
      <c r="C8" s="632"/>
      <c r="D8" s="631" t="s">
        <v>239</v>
      </c>
      <c r="E8" s="632"/>
      <c r="F8" s="631" t="s">
        <v>239</v>
      </c>
      <c r="G8" s="632"/>
    </row>
    <row r="9" spans="1:33" ht="26.5" thickBot="1" x14ac:dyDescent="0.4">
      <c r="A9" s="191" t="s">
        <v>240</v>
      </c>
      <c r="B9" s="633" t="s">
        <v>241</v>
      </c>
      <c r="C9" s="634"/>
      <c r="D9" s="635" t="s">
        <v>242</v>
      </c>
      <c r="E9" s="634"/>
      <c r="F9" s="635" t="s">
        <v>243</v>
      </c>
      <c r="G9" s="634"/>
    </row>
    <row r="10" spans="1:33" ht="21" customHeight="1" thickBot="1" x14ac:dyDescent="0.4">
      <c r="A10" s="192" t="s">
        <v>244</v>
      </c>
      <c r="B10" s="192" t="s">
        <v>245</v>
      </c>
      <c r="C10" s="453" t="s">
        <v>246</v>
      </c>
      <c r="D10" s="593" t="s">
        <v>244</v>
      </c>
      <c r="E10" s="637"/>
      <c r="F10" s="593" t="s">
        <v>244</v>
      </c>
      <c r="G10" s="637"/>
    </row>
    <row r="11" spans="1:33" ht="16" thickBot="1" x14ac:dyDescent="0.4">
      <c r="A11" s="193">
        <v>0</v>
      </c>
      <c r="B11" s="454">
        <v>0</v>
      </c>
      <c r="C11" s="455">
        <v>0</v>
      </c>
      <c r="D11" s="638">
        <v>0</v>
      </c>
      <c r="E11" s="639"/>
      <c r="F11" s="640">
        <v>0</v>
      </c>
      <c r="G11" s="639"/>
    </row>
    <row r="12" spans="1:33" ht="49.5" customHeight="1" thickBot="1" x14ac:dyDescent="0.4">
      <c r="A12" s="194" t="s">
        <v>247</v>
      </c>
      <c r="B12" s="641" t="s">
        <v>247</v>
      </c>
      <c r="C12" s="641"/>
      <c r="D12" s="642" t="s">
        <v>247</v>
      </c>
      <c r="E12" s="643"/>
      <c r="F12" s="641" t="s">
        <v>247</v>
      </c>
      <c r="G12" s="643"/>
    </row>
    <row r="13" spans="1:33" ht="16" thickBot="1" x14ac:dyDescent="0.4">
      <c r="A13" s="195">
        <v>0</v>
      </c>
      <c r="B13" s="607">
        <v>0</v>
      </c>
      <c r="C13" s="608"/>
      <c r="D13" s="609">
        <v>0</v>
      </c>
      <c r="E13" s="610"/>
      <c r="F13" s="611">
        <v>0</v>
      </c>
      <c r="G13" s="610"/>
    </row>
    <row r="14" spans="1:33" ht="15.5" x14ac:dyDescent="0.35">
      <c r="A14" s="612" t="s">
        <v>244</v>
      </c>
      <c r="B14" s="613"/>
      <c r="C14" s="613"/>
      <c r="D14" s="599"/>
      <c r="E14" s="598"/>
      <c r="F14" s="196"/>
      <c r="G14" s="197"/>
    </row>
    <row r="15" spans="1:33" ht="15.75" customHeight="1" x14ac:dyDescent="0.35">
      <c r="A15" s="614" t="s">
        <v>248</v>
      </c>
      <c r="B15" s="613"/>
      <c r="C15" s="613"/>
      <c r="D15" s="613"/>
      <c r="E15" s="615"/>
      <c r="F15" s="198"/>
      <c r="G15" s="199"/>
    </row>
    <row r="16" spans="1:33" ht="16" thickBot="1" x14ac:dyDescent="0.4">
      <c r="A16" s="614"/>
      <c r="B16" s="613"/>
      <c r="C16" s="613"/>
      <c r="D16" s="613"/>
      <c r="E16" s="616"/>
      <c r="F16" s="200"/>
      <c r="G16" s="201"/>
    </row>
    <row r="17" spans="1:8" ht="31.5" customHeight="1" thickBot="1" x14ac:dyDescent="0.4">
      <c r="A17" s="617" t="s">
        <v>469</v>
      </c>
      <c r="B17" s="618"/>
      <c r="C17" s="618"/>
      <c r="D17" s="619"/>
      <c r="E17" s="405">
        <f>+A13+B13+D13+F13</f>
        <v>0</v>
      </c>
      <c r="F17" s="331" t="s">
        <v>232</v>
      </c>
      <c r="G17" s="202"/>
    </row>
    <row r="18" spans="1:8" ht="31.5" customHeight="1" thickBot="1" x14ac:dyDescent="0.4">
      <c r="A18" s="620" t="s">
        <v>265</v>
      </c>
      <c r="B18" s="621"/>
      <c r="C18" s="621"/>
      <c r="D18" s="622"/>
      <c r="E18" s="406" t="e">
        <f>+#REF!</f>
        <v>#REF!</v>
      </c>
      <c r="F18" s="203"/>
      <c r="G18" s="204"/>
    </row>
    <row r="19" spans="1:8" ht="31.5" customHeight="1" thickBot="1" x14ac:dyDescent="0.4">
      <c r="A19" s="623" t="s">
        <v>266</v>
      </c>
      <c r="B19" s="624"/>
      <c r="C19" s="624"/>
      <c r="D19" s="624"/>
      <c r="E19" s="407" t="e">
        <f>+IF(E18&gt;E17,"",E17-E18)</f>
        <v>#REF!</v>
      </c>
      <c r="F19" s="222"/>
      <c r="G19" s="216"/>
    </row>
    <row r="20" spans="1:8" ht="30.75" customHeight="1" thickBot="1" x14ac:dyDescent="0.4">
      <c r="A20" s="625" t="s">
        <v>249</v>
      </c>
      <c r="B20" s="626"/>
      <c r="C20" s="626"/>
      <c r="D20" s="626"/>
      <c r="E20" s="627"/>
      <c r="F20" s="215"/>
      <c r="G20" s="216"/>
    </row>
    <row r="21" spans="1:8" ht="15" hidden="1" thickBot="1" x14ac:dyDescent="0.4">
      <c r="A21" s="628"/>
      <c r="B21" s="629"/>
      <c r="C21" s="629"/>
      <c r="D21" s="629"/>
      <c r="E21" s="630"/>
      <c r="F21" s="215"/>
      <c r="G21" s="216"/>
    </row>
    <row r="22" spans="1:8" ht="38.25" customHeight="1" thickBot="1" x14ac:dyDescent="0.4">
      <c r="A22" s="617" t="s">
        <v>333</v>
      </c>
      <c r="B22" s="618"/>
      <c r="C22" s="618"/>
      <c r="D22" s="619"/>
      <c r="E22" s="358" t="e">
        <f>+#REF!</f>
        <v>#REF!</v>
      </c>
      <c r="F22" s="217"/>
      <c r="G22" s="218"/>
    </row>
    <row r="23" spans="1:8" ht="16.5" hidden="1" customHeight="1" thickBot="1" x14ac:dyDescent="0.4">
      <c r="A23" s="600"/>
      <c r="B23" s="601"/>
      <c r="C23" s="602" t="s">
        <v>250</v>
      </c>
      <c r="D23" s="603"/>
      <c r="E23" s="604"/>
      <c r="F23" s="605" t="s">
        <v>251</v>
      </c>
      <c r="G23" s="606"/>
    </row>
    <row r="24" spans="1:8" s="12" customFormat="1" ht="15.5" hidden="1" x14ac:dyDescent="0.35">
      <c r="A24" s="585"/>
      <c r="B24" s="586"/>
      <c r="C24" s="583"/>
      <c r="D24" s="583"/>
      <c r="E24" s="582"/>
      <c r="F24" s="587" t="s">
        <v>252</v>
      </c>
      <c r="G24" s="588"/>
      <c r="H24" s="333"/>
    </row>
    <row r="25" spans="1:8" s="12" customFormat="1" ht="15.75" hidden="1" customHeight="1" x14ac:dyDescent="0.35">
      <c r="A25" s="577"/>
      <c r="B25" s="578"/>
      <c r="C25" s="18"/>
      <c r="D25" s="18"/>
      <c r="E25" s="18"/>
      <c r="F25" s="215"/>
      <c r="G25" s="216"/>
    </row>
    <row r="26" spans="1:8" s="12" customFormat="1" ht="31.5" hidden="1" customHeight="1" x14ac:dyDescent="0.35">
      <c r="A26" s="581" t="s">
        <v>253</v>
      </c>
      <c r="B26" s="582"/>
      <c r="C26" s="583" t="s">
        <v>254</v>
      </c>
      <c r="D26" s="583"/>
      <c r="E26" s="582"/>
      <c r="F26" s="215"/>
      <c r="G26" s="216"/>
    </row>
    <row r="27" spans="1:8" s="12" customFormat="1" ht="15.75" hidden="1" customHeight="1" x14ac:dyDescent="0.35">
      <c r="A27" s="581"/>
      <c r="B27" s="582"/>
      <c r="C27" s="583" t="s">
        <v>255</v>
      </c>
      <c r="D27" s="583"/>
      <c r="E27" s="582"/>
      <c r="F27" s="215"/>
      <c r="G27" s="216"/>
    </row>
    <row r="28" spans="1:8" s="12" customFormat="1" ht="15.75" hidden="1" customHeight="1" x14ac:dyDescent="0.35">
      <c r="A28" s="17"/>
      <c r="B28" s="19"/>
      <c r="C28" s="583" t="s">
        <v>256</v>
      </c>
      <c r="D28" s="583"/>
      <c r="E28" s="582"/>
      <c r="F28" s="215"/>
      <c r="G28" s="216"/>
    </row>
    <row r="29" spans="1:8" s="12" customFormat="1" ht="15.5" hidden="1" x14ac:dyDescent="0.35">
      <c r="A29" s="581" t="s">
        <v>257</v>
      </c>
      <c r="B29" s="582"/>
      <c r="C29" s="18"/>
      <c r="D29" s="18"/>
      <c r="E29" s="18"/>
      <c r="F29" s="215"/>
      <c r="G29" s="216"/>
    </row>
    <row r="30" spans="1:8" s="12" customFormat="1" ht="31.5" hidden="1" customHeight="1" x14ac:dyDescent="0.35">
      <c r="A30" s="581"/>
      <c r="B30" s="582"/>
      <c r="C30" s="583"/>
      <c r="D30" s="583"/>
      <c r="E30" s="582"/>
      <c r="F30" s="215"/>
      <c r="G30" s="216"/>
    </row>
    <row r="31" spans="1:8" s="12" customFormat="1" ht="15.5" hidden="1" x14ac:dyDescent="0.35">
      <c r="A31" s="581"/>
      <c r="B31" s="582"/>
      <c r="C31" s="583" t="s">
        <v>258</v>
      </c>
      <c r="D31" s="583"/>
      <c r="E31" s="582"/>
      <c r="F31" s="215"/>
      <c r="G31" s="216"/>
    </row>
    <row r="32" spans="1:8" s="12" customFormat="1" ht="15.75" hidden="1" customHeight="1" x14ac:dyDescent="0.35">
      <c r="A32" s="581" t="s">
        <v>253</v>
      </c>
      <c r="B32" s="582"/>
      <c r="C32" s="583"/>
      <c r="D32" s="583"/>
      <c r="E32" s="582"/>
      <c r="F32" s="215"/>
      <c r="G32" s="216"/>
    </row>
    <row r="33" spans="1:7" s="12" customFormat="1" ht="15.5" hidden="1" x14ac:dyDescent="0.35">
      <c r="A33" s="581"/>
      <c r="B33" s="582"/>
      <c r="C33" s="584"/>
      <c r="D33" s="584"/>
      <c r="E33" s="578"/>
      <c r="F33" s="215"/>
      <c r="G33" s="216"/>
    </row>
    <row r="34" spans="1:7" s="12" customFormat="1" ht="15.5" hidden="1" x14ac:dyDescent="0.35">
      <c r="A34" s="577"/>
      <c r="B34" s="578"/>
      <c r="C34" s="579"/>
      <c r="D34" s="579"/>
      <c r="E34" s="580"/>
      <c r="F34" s="215"/>
      <c r="G34" s="216"/>
    </row>
    <row r="35" spans="1:7" s="12" customFormat="1" ht="15.75" hidden="1" customHeight="1" x14ac:dyDescent="0.35">
      <c r="A35" s="17"/>
      <c r="B35" s="19"/>
      <c r="C35" s="18"/>
      <c r="D35" s="18"/>
      <c r="E35" s="18"/>
      <c r="F35" s="215"/>
      <c r="G35" s="216"/>
    </row>
    <row r="36" spans="1:7" s="12" customFormat="1" ht="15.5" hidden="1" x14ac:dyDescent="0.35">
      <c r="A36" s="581" t="s">
        <v>257</v>
      </c>
      <c r="B36" s="582"/>
      <c r="C36" s="579" t="s">
        <v>259</v>
      </c>
      <c r="D36" s="579"/>
      <c r="E36" s="580"/>
      <c r="F36" s="215"/>
      <c r="G36" s="216"/>
    </row>
    <row r="37" spans="1:7" s="12" customFormat="1" ht="31.5" hidden="1" customHeight="1" x14ac:dyDescent="0.35">
      <c r="A37" s="17"/>
      <c r="B37" s="19"/>
      <c r="C37" s="579"/>
      <c r="D37" s="579"/>
      <c r="E37" s="580"/>
      <c r="F37" s="215"/>
      <c r="G37" s="216"/>
    </row>
    <row r="38" spans="1:7" s="12" customFormat="1" ht="15.75" hidden="1" customHeight="1" x14ac:dyDescent="0.35">
      <c r="A38" s="17"/>
      <c r="B38" s="19"/>
      <c r="C38" s="579"/>
      <c r="D38" s="579"/>
      <c r="E38" s="580"/>
      <c r="F38" s="215"/>
      <c r="G38" s="216"/>
    </row>
    <row r="39" spans="1:7" s="12" customFormat="1" ht="16" hidden="1" thickBot="1" x14ac:dyDescent="0.4">
      <c r="A39" s="573"/>
      <c r="B39" s="574"/>
      <c r="C39" s="575"/>
      <c r="D39" s="575"/>
      <c r="E39" s="576"/>
      <c r="F39" s="217"/>
      <c r="G39" s="218"/>
    </row>
    <row r="40" spans="1:7" s="12" customFormat="1" hidden="1" x14ac:dyDescent="0.35">
      <c r="A40" s="219"/>
      <c r="B40" s="220"/>
      <c r="C40" s="220"/>
      <c r="D40" s="220"/>
      <c r="E40" s="220"/>
      <c r="F40" s="15"/>
      <c r="G40" s="16"/>
    </row>
    <row r="41" spans="1:7" s="12" customFormat="1" ht="16.5" hidden="1" customHeight="1" x14ac:dyDescent="0.35">
      <c r="A41" s="221" t="s">
        <v>260</v>
      </c>
      <c r="B41" s="18"/>
      <c r="C41" s="18"/>
      <c r="D41" s="18"/>
      <c r="E41" s="18"/>
      <c r="F41" s="18"/>
      <c r="G41" s="19"/>
    </row>
    <row r="42" spans="1:7" s="12" customFormat="1" hidden="1" x14ac:dyDescent="0.35">
      <c r="A42" s="17" t="s">
        <v>261</v>
      </c>
      <c r="B42" s="18"/>
      <c r="C42" s="18"/>
      <c r="D42" s="18"/>
      <c r="E42" s="18"/>
      <c r="F42" s="18"/>
      <c r="G42" s="19"/>
    </row>
    <row r="43" spans="1:7" s="12" customFormat="1" hidden="1" x14ac:dyDescent="0.35">
      <c r="A43" s="17"/>
      <c r="B43" s="18"/>
      <c r="C43" s="18"/>
      <c r="D43" s="18"/>
      <c r="E43" s="18"/>
      <c r="F43" s="18"/>
      <c r="G43" s="19"/>
    </row>
    <row r="44" spans="1:7" s="12" customFormat="1" hidden="1" x14ac:dyDescent="0.35">
      <c r="A44" s="17" t="s">
        <v>262</v>
      </c>
      <c r="B44" s="18"/>
      <c r="C44" s="18"/>
      <c r="D44" s="18"/>
      <c r="E44" s="18"/>
      <c r="F44" s="18"/>
      <c r="G44" s="19"/>
    </row>
    <row r="45" spans="1:7" s="12" customFormat="1" hidden="1" x14ac:dyDescent="0.35">
      <c r="A45" s="17" t="s">
        <v>263</v>
      </c>
      <c r="B45" s="18"/>
      <c r="C45" s="18"/>
      <c r="D45" s="18"/>
      <c r="E45" s="18"/>
      <c r="F45" s="18"/>
      <c r="G45" s="19"/>
    </row>
    <row r="46" spans="1:7" s="12" customFormat="1" hidden="1" x14ac:dyDescent="0.35">
      <c r="A46" s="17"/>
      <c r="B46" s="18"/>
      <c r="C46" s="18"/>
      <c r="D46" s="18"/>
      <c r="E46" s="18"/>
      <c r="F46" s="18"/>
      <c r="G46" s="19"/>
    </row>
    <row r="47" spans="1:7" s="12" customFormat="1" ht="15" hidden="1" thickBot="1" x14ac:dyDescent="0.4">
      <c r="A47" s="20" t="s">
        <v>264</v>
      </c>
      <c r="B47" s="21"/>
      <c r="C47" s="21"/>
      <c r="D47" s="21"/>
      <c r="E47" s="21"/>
      <c r="F47" s="21"/>
      <c r="G47" s="22"/>
    </row>
    <row r="48" spans="1:7" s="12" customFormat="1" x14ac:dyDescent="0.35">
      <c r="A48" s="18"/>
      <c r="B48" s="18"/>
    </row>
    <row r="49" spans="1:2" s="12" customFormat="1" x14ac:dyDescent="0.35">
      <c r="A49" s="18"/>
      <c r="B49" s="18"/>
    </row>
    <row r="50" spans="1:2" s="12" customFormat="1" x14ac:dyDescent="0.35">
      <c r="A50" s="18"/>
      <c r="B50" s="18"/>
    </row>
    <row r="51" spans="1:2" s="12" customFormat="1" x14ac:dyDescent="0.35">
      <c r="A51" s="18"/>
      <c r="B51" s="18"/>
    </row>
    <row r="52" spans="1:2" s="12" customFormat="1" x14ac:dyDescent="0.35">
      <c r="A52" s="18"/>
      <c r="B52" s="18"/>
    </row>
    <row r="53" spans="1:2" s="12" customFormat="1" x14ac:dyDescent="0.35">
      <c r="A53" s="18"/>
      <c r="B53" s="18"/>
    </row>
    <row r="54" spans="1:2" s="12" customFormat="1" x14ac:dyDescent="0.35">
      <c r="A54" s="18"/>
      <c r="B54" s="18"/>
    </row>
    <row r="55" spans="1:2" s="12" customFormat="1" x14ac:dyDescent="0.35">
      <c r="A55" s="18"/>
      <c r="B55" s="18"/>
    </row>
    <row r="56" spans="1:2" s="12" customFormat="1" x14ac:dyDescent="0.35">
      <c r="A56" s="18"/>
      <c r="B56" s="18"/>
    </row>
    <row r="57" spans="1:2" s="12" customFormat="1" x14ac:dyDescent="0.35">
      <c r="A57" s="18"/>
      <c r="B57" s="18"/>
    </row>
    <row r="58" spans="1:2" s="12" customFormat="1" x14ac:dyDescent="0.35">
      <c r="A58" s="18"/>
      <c r="B58" s="18"/>
    </row>
    <row r="59" spans="1:2" s="12" customFormat="1" x14ac:dyDescent="0.35">
      <c r="A59" s="18"/>
      <c r="B59" s="18"/>
    </row>
    <row r="60" spans="1:2" s="12" customFormat="1" x14ac:dyDescent="0.35">
      <c r="A60" s="18"/>
      <c r="B60" s="18"/>
    </row>
    <row r="61" spans="1:2" s="12" customFormat="1" x14ac:dyDescent="0.35">
      <c r="A61" s="18"/>
      <c r="B61" s="18"/>
    </row>
    <row r="62" spans="1:2" s="12" customFormat="1" x14ac:dyDescent="0.35">
      <c r="A62" s="18"/>
      <c r="B62" s="18"/>
    </row>
    <row r="63" spans="1:2" s="12" customFormat="1" x14ac:dyDescent="0.35">
      <c r="A63" s="18"/>
      <c r="B63" s="18"/>
    </row>
    <row r="64" spans="1:2" s="12" customFormat="1" x14ac:dyDescent="0.35">
      <c r="A64" s="18"/>
      <c r="B64" s="18"/>
    </row>
    <row r="65" spans="1:2" s="12" customFormat="1" x14ac:dyDescent="0.35">
      <c r="A65" s="18"/>
      <c r="B65" s="18"/>
    </row>
    <row r="66" spans="1:2" s="12" customFormat="1" x14ac:dyDescent="0.35">
      <c r="A66" s="18"/>
      <c r="B66" s="18"/>
    </row>
    <row r="67" spans="1:2" s="12" customFormat="1" x14ac:dyDescent="0.35">
      <c r="A67" s="18"/>
      <c r="B67" s="18"/>
    </row>
    <row r="68" spans="1:2" s="12" customFormat="1" x14ac:dyDescent="0.35">
      <c r="A68" s="18"/>
      <c r="B68" s="18"/>
    </row>
    <row r="69" spans="1:2" s="12" customFormat="1" x14ac:dyDescent="0.35">
      <c r="A69" s="18"/>
      <c r="B69" s="18"/>
    </row>
    <row r="70" spans="1:2" x14ac:dyDescent="0.35">
      <c r="A70" s="37"/>
      <c r="B70" s="37"/>
    </row>
    <row r="71" spans="1:2" x14ac:dyDescent="0.35">
      <c r="A71" s="37"/>
      <c r="B71" s="37"/>
    </row>
    <row r="72" spans="1:2" x14ac:dyDescent="0.35">
      <c r="A72" s="37"/>
      <c r="B72" s="37"/>
    </row>
    <row r="73" spans="1:2" x14ac:dyDescent="0.35">
      <c r="A73" s="37"/>
      <c r="B73" s="37"/>
    </row>
    <row r="74" spans="1:2" x14ac:dyDescent="0.35">
      <c r="A74" s="37"/>
      <c r="B74" s="37"/>
    </row>
    <row r="75" spans="1:2" x14ac:dyDescent="0.35">
      <c r="A75" s="37"/>
      <c r="B75" s="37"/>
    </row>
    <row r="76" spans="1:2" x14ac:dyDescent="0.35">
      <c r="A76" s="37"/>
      <c r="B76" s="37"/>
    </row>
  </sheetData>
  <sheetProtection selectLockedCells="1"/>
  <mergeCells count="59">
    <mergeCell ref="F8:G8"/>
    <mergeCell ref="B9:C9"/>
    <mergeCell ref="D9:E9"/>
    <mergeCell ref="B8:C8"/>
    <mergeCell ref="A22:D22"/>
    <mergeCell ref="D8:E8"/>
    <mergeCell ref="F9:G9"/>
    <mergeCell ref="D10:E10"/>
    <mergeCell ref="F10:G10"/>
    <mergeCell ref="D11:E11"/>
    <mergeCell ref="F11:G11"/>
    <mergeCell ref="B12:C12"/>
    <mergeCell ref="D12:E12"/>
    <mergeCell ref="F12:G12"/>
    <mergeCell ref="A23:B23"/>
    <mergeCell ref="C23:E23"/>
    <mergeCell ref="F23:G23"/>
    <mergeCell ref="B13:C13"/>
    <mergeCell ref="D13:E13"/>
    <mergeCell ref="F13:G13"/>
    <mergeCell ref="A14:E14"/>
    <mergeCell ref="A15:E15"/>
    <mergeCell ref="A16:E16"/>
    <mergeCell ref="A17:D17"/>
    <mergeCell ref="A18:D18"/>
    <mergeCell ref="A19:D19"/>
    <mergeCell ref="A20:E21"/>
    <mergeCell ref="A4:G4"/>
    <mergeCell ref="A5:E5"/>
    <mergeCell ref="B6:G6"/>
    <mergeCell ref="B7:C7"/>
    <mergeCell ref="D7:E7"/>
    <mergeCell ref="F7:G7"/>
    <mergeCell ref="A24:B24"/>
    <mergeCell ref="C24:E24"/>
    <mergeCell ref="F24:G24"/>
    <mergeCell ref="A25:B25"/>
    <mergeCell ref="A26:B26"/>
    <mergeCell ref="C26:E26"/>
    <mergeCell ref="A27:B27"/>
    <mergeCell ref="C27:E27"/>
    <mergeCell ref="C28:E28"/>
    <mergeCell ref="A29:B29"/>
    <mergeCell ref="A30:B30"/>
    <mergeCell ref="C30:E30"/>
    <mergeCell ref="A31:B31"/>
    <mergeCell ref="C31:E31"/>
    <mergeCell ref="A32:B32"/>
    <mergeCell ref="C32:E32"/>
    <mergeCell ref="A33:B33"/>
    <mergeCell ref="C33:E33"/>
    <mergeCell ref="A39:B39"/>
    <mergeCell ref="C39:E39"/>
    <mergeCell ref="A34:B34"/>
    <mergeCell ref="C34:E34"/>
    <mergeCell ref="A36:B36"/>
    <mergeCell ref="C36:E36"/>
    <mergeCell ref="C37:E37"/>
    <mergeCell ref="C38:E38"/>
  </mergeCells>
  <pageMargins left="0.7" right="0.7" top="0.75" bottom="0.75" header="0.3" footer="0.3"/>
  <pageSetup scale="8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dimension ref="E1:N52"/>
  <sheetViews>
    <sheetView topLeftCell="A7" zoomScaleNormal="100" workbookViewId="0">
      <selection activeCell="K27" sqref="K27"/>
    </sheetView>
  </sheetViews>
  <sheetFormatPr defaultColWidth="9.08984375" defaultRowHeight="14.5" x14ac:dyDescent="0.35"/>
  <cols>
    <col min="1" max="2" width="9.08984375" style="12"/>
    <col min="3" max="3" width="3.453125" style="12" customWidth="1"/>
    <col min="4" max="4" width="2.08984375" style="12" customWidth="1"/>
    <col min="5" max="5" width="19.453125" style="12" bestFit="1" customWidth="1"/>
    <col min="6" max="6" width="9.08984375" style="12"/>
    <col min="7" max="7" width="11.08984375" style="12" bestFit="1" customWidth="1"/>
    <col min="8" max="8" width="12.90625" style="12" customWidth="1"/>
    <col min="9" max="9" width="14.54296875" style="12" customWidth="1"/>
    <col min="10" max="16384" width="9.08984375" style="12"/>
  </cols>
  <sheetData>
    <row r="1" spans="5:14" ht="6" customHeight="1" x14ac:dyDescent="0.35"/>
    <row r="2" spans="5:14" ht="7.5" customHeight="1" x14ac:dyDescent="0.35"/>
    <row r="3" spans="5:14" ht="15.5" x14ac:dyDescent="0.35">
      <c r="E3" s="361" t="e">
        <f>IF(#REF!="","",#REF!)</f>
        <v>#REF!</v>
      </c>
      <c r="F3" s="361"/>
      <c r="G3" s="361"/>
      <c r="H3" s="361"/>
      <c r="I3" s="361"/>
      <c r="J3" s="362"/>
      <c r="K3" s="210"/>
      <c r="L3" s="210"/>
      <c r="M3" s="210"/>
      <c r="N3" s="210"/>
    </row>
    <row r="4" spans="5:14" ht="15.5" x14ac:dyDescent="0.35">
      <c r="E4" s="361" t="e">
        <f>IF(#REF!="","",#REF!)</f>
        <v>#REF!</v>
      </c>
      <c r="F4" s="361"/>
      <c r="G4" s="361"/>
      <c r="H4" s="361"/>
      <c r="I4" s="361"/>
      <c r="J4" s="362"/>
      <c r="K4" s="210"/>
      <c r="L4" s="210"/>
      <c r="M4" s="210"/>
      <c r="N4" s="210"/>
    </row>
    <row r="5" spans="5:14" ht="15.5" x14ac:dyDescent="0.35">
      <c r="E5" s="361" t="e">
        <f>IF(#REF!="","",#REF!)</f>
        <v>#REF!</v>
      </c>
      <c r="F5" s="361"/>
      <c r="G5" s="361"/>
      <c r="H5" s="361"/>
      <c r="I5" s="361"/>
      <c r="J5" s="362"/>
      <c r="K5" s="210"/>
      <c r="L5" s="210"/>
      <c r="M5" s="210"/>
      <c r="N5" s="210"/>
    </row>
    <row r="6" spans="5:14" ht="15.5" x14ac:dyDescent="0.35">
      <c r="E6" s="361" t="e">
        <f>IF(#REF!="","",#REF!)</f>
        <v>#REF!</v>
      </c>
      <c r="F6" s="361"/>
      <c r="G6" s="361"/>
      <c r="H6" s="361"/>
      <c r="I6" s="361"/>
      <c r="J6" s="362"/>
      <c r="K6" s="210"/>
      <c r="L6" s="210"/>
      <c r="M6" s="210"/>
      <c r="N6" s="210"/>
    </row>
    <row r="7" spans="5:14" ht="15.5" x14ac:dyDescent="0.35">
      <c r="E7" s="361" t="e">
        <f>IF(#REF!="","",#REF!)</f>
        <v>#REF!</v>
      </c>
      <c r="F7" s="361"/>
      <c r="G7" s="361"/>
      <c r="H7" s="361"/>
      <c r="I7" s="361"/>
      <c r="J7" s="362"/>
      <c r="K7" s="210"/>
      <c r="L7" s="210"/>
      <c r="M7" s="210"/>
      <c r="N7" s="210"/>
    </row>
    <row r="8" spans="5:14" ht="9.75" customHeight="1" x14ac:dyDescent="0.35">
      <c r="E8" s="361"/>
      <c r="F8" s="361"/>
      <c r="G8" s="361"/>
      <c r="H8" s="361"/>
      <c r="I8" s="361"/>
      <c r="J8" s="362"/>
      <c r="K8" s="210"/>
      <c r="L8" s="210"/>
      <c r="M8" s="210"/>
      <c r="N8" s="210"/>
    </row>
    <row r="9" spans="5:14" ht="15.5" hidden="1" x14ac:dyDescent="0.35">
      <c r="E9" s="361"/>
      <c r="F9" s="361"/>
      <c r="G9" s="361"/>
      <c r="H9" s="361"/>
      <c r="I9" s="361"/>
      <c r="J9" s="362"/>
      <c r="K9" s="210"/>
      <c r="L9" s="210"/>
      <c r="M9" s="210"/>
      <c r="N9" s="210"/>
    </row>
    <row r="10" spans="5:14" ht="15.5" x14ac:dyDescent="0.35">
      <c r="E10" s="361"/>
      <c r="F10" s="361"/>
      <c r="G10" s="361"/>
      <c r="H10" s="361"/>
      <c r="I10" s="361"/>
      <c r="J10" s="362"/>
      <c r="K10" s="210"/>
      <c r="L10" s="210"/>
      <c r="M10" s="210"/>
      <c r="N10" s="210"/>
    </row>
    <row r="11" spans="5:14" ht="15.5" x14ac:dyDescent="0.35">
      <c r="E11" s="363">
        <f ca="1">TODAY()</f>
        <v>44494</v>
      </c>
      <c r="F11" s="361"/>
      <c r="G11" s="361"/>
      <c r="H11" s="361"/>
      <c r="I11" s="361"/>
      <c r="J11" s="362"/>
      <c r="K11" s="210"/>
      <c r="L11" s="210"/>
      <c r="M11" s="210"/>
      <c r="N11" s="210"/>
    </row>
    <row r="12" spans="5:14" ht="15.5" x14ac:dyDescent="0.35">
      <c r="E12" s="364"/>
      <c r="F12" s="361"/>
      <c r="G12" s="361"/>
      <c r="H12" s="361"/>
      <c r="I12" s="361"/>
      <c r="J12" s="362"/>
      <c r="K12" s="210"/>
      <c r="L12" s="210"/>
      <c r="M12" s="210"/>
      <c r="N12" s="210"/>
    </row>
    <row r="13" spans="5:14" ht="15.5" x14ac:dyDescent="0.35">
      <c r="E13" s="361" t="s">
        <v>458</v>
      </c>
      <c r="F13" s="361"/>
      <c r="G13" s="361"/>
      <c r="H13" s="361"/>
      <c r="I13" s="361"/>
      <c r="J13" s="362"/>
      <c r="K13" s="210"/>
      <c r="L13" s="210"/>
      <c r="M13" s="210"/>
      <c r="N13" s="210"/>
    </row>
    <row r="14" spans="5:14" ht="15.5" x14ac:dyDescent="0.35">
      <c r="E14" s="361"/>
      <c r="F14" s="361"/>
      <c r="G14" s="361"/>
      <c r="H14" s="361"/>
      <c r="I14" s="361"/>
      <c r="J14" s="362"/>
      <c r="K14" s="210"/>
      <c r="L14" s="210"/>
      <c r="M14" s="210"/>
      <c r="N14" s="210"/>
    </row>
    <row r="15" spans="5:14" ht="15.5" x14ac:dyDescent="0.35">
      <c r="E15" s="361"/>
      <c r="F15" s="361"/>
      <c r="G15" s="361"/>
      <c r="H15" s="361"/>
      <c r="I15" s="361"/>
      <c r="J15" s="362"/>
      <c r="K15" s="210"/>
      <c r="L15" s="210"/>
      <c r="M15" s="210"/>
      <c r="N15" s="210"/>
    </row>
    <row r="16" spans="5:14" ht="15.5" x14ac:dyDescent="0.35">
      <c r="E16" s="361" t="s">
        <v>449</v>
      </c>
      <c r="F16" s="361"/>
      <c r="G16" s="361"/>
      <c r="H16" s="361"/>
      <c r="I16" s="361"/>
      <c r="J16" s="362"/>
      <c r="K16" s="210"/>
      <c r="L16" s="210"/>
      <c r="M16" s="210"/>
      <c r="N16" s="210"/>
    </row>
    <row r="17" spans="5:14" ht="15.5" x14ac:dyDescent="0.35">
      <c r="E17" s="361"/>
      <c r="F17" s="361"/>
      <c r="G17" s="361"/>
      <c r="H17" s="361"/>
      <c r="I17" s="361"/>
      <c r="J17" s="362"/>
      <c r="K17" s="210"/>
      <c r="L17" s="210"/>
      <c r="M17" s="210"/>
      <c r="N17" s="210"/>
    </row>
    <row r="18" spans="5:14" ht="15.5" x14ac:dyDescent="0.35">
      <c r="E18" s="361" t="s">
        <v>459</v>
      </c>
      <c r="F18" s="361"/>
      <c r="G18" s="361"/>
      <c r="H18" s="363"/>
      <c r="I18" s="361"/>
      <c r="J18" s="362"/>
      <c r="K18" s="210"/>
      <c r="L18" s="210"/>
      <c r="M18" s="210"/>
      <c r="N18" s="210"/>
    </row>
    <row r="19" spans="5:14" ht="15.5" x14ac:dyDescent="0.35">
      <c r="E19" s="361"/>
      <c r="F19" s="361"/>
      <c r="G19" s="361"/>
      <c r="H19" s="364"/>
      <c r="I19" s="361"/>
      <c r="J19" s="362"/>
      <c r="K19" s="210"/>
      <c r="L19" s="210"/>
      <c r="M19" s="210"/>
      <c r="N19" s="210"/>
    </row>
    <row r="20" spans="5:14" ht="15.5" x14ac:dyDescent="0.35">
      <c r="E20" s="361" t="e">
        <f>"Our review has indicated your agency has a recovery owing in the amount of $" &amp;TEXT(I26,"#,0.00")</f>
        <v>#REF!</v>
      </c>
      <c r="F20" s="361"/>
      <c r="G20" s="361"/>
      <c r="H20" s="361"/>
      <c r="I20" s="361"/>
      <c r="J20" s="362"/>
      <c r="K20" s="210"/>
      <c r="L20" s="210"/>
      <c r="M20" s="210"/>
      <c r="N20" s="210"/>
    </row>
    <row r="21" spans="5:14" ht="18" customHeight="1" x14ac:dyDescent="0.35">
      <c r="E21" s="361"/>
      <c r="F21" s="361"/>
      <c r="G21" s="361"/>
      <c r="H21" s="361"/>
      <c r="I21" s="361"/>
      <c r="J21" s="362"/>
      <c r="K21" s="210"/>
      <c r="L21" s="210"/>
      <c r="M21" s="210"/>
      <c r="N21" s="210"/>
    </row>
    <row r="22" spans="5:14" ht="15.5" x14ac:dyDescent="0.35">
      <c r="E22" s="361"/>
      <c r="F22" s="361" t="e">
        <f>+IF(I22="", "", "General Operating Fund (GOF)")</f>
        <v>#REF!</v>
      </c>
      <c r="G22" s="361"/>
      <c r="H22" s="361"/>
      <c r="I22" s="365" t="e">
        <f>IF(#REF!=0,"",-#REF!)</f>
        <v>#REF!</v>
      </c>
      <c r="J22" s="362"/>
      <c r="K22" s="210"/>
      <c r="L22" s="210"/>
      <c r="M22" s="210"/>
      <c r="N22" s="210"/>
    </row>
    <row r="23" spans="5:14" ht="15.5" x14ac:dyDescent="0.35">
      <c r="E23" s="361"/>
      <c r="F23" s="361" t="e">
        <f>+IF(I23="", "", "Wage Enhancement Grant (WEG/HCCEG)")</f>
        <v>#REF!</v>
      </c>
      <c r="G23" s="361"/>
      <c r="H23" s="361"/>
      <c r="I23" s="365" t="e">
        <f>IF(#REF!=0,"",-#REF!)</f>
        <v>#REF!</v>
      </c>
      <c r="J23" s="362"/>
      <c r="K23" s="210"/>
      <c r="L23" s="210"/>
      <c r="M23" s="210"/>
      <c r="N23" s="210"/>
    </row>
    <row r="24" spans="5:14" ht="15.5" hidden="1" x14ac:dyDescent="0.35">
      <c r="E24" s="361"/>
      <c r="F24" s="361" t="e">
        <f>+IF(I24="", "", "Fee Stabilization Support (FSS)")</f>
        <v>#REF!</v>
      </c>
      <c r="G24" s="361"/>
      <c r="H24" s="361"/>
      <c r="I24" s="365" t="e">
        <f>IF(#REF!=0,"",-#REF!)</f>
        <v>#REF!</v>
      </c>
      <c r="J24" s="362"/>
      <c r="K24" s="210"/>
      <c r="L24" s="210"/>
      <c r="M24" s="210"/>
      <c r="N24" s="210"/>
    </row>
    <row r="25" spans="5:14" ht="15.5" hidden="1" x14ac:dyDescent="0.35">
      <c r="E25" s="361"/>
      <c r="F25" s="361" t="e">
        <f>+IF(I25="", "", "Pay Equity")</f>
        <v>#REF!</v>
      </c>
      <c r="G25" s="361"/>
      <c r="H25" s="361"/>
      <c r="I25" s="365" t="e">
        <f>IF(#REF!=0,"",-#REF!)</f>
        <v>#REF!</v>
      </c>
      <c r="J25" s="361"/>
      <c r="K25" s="210"/>
      <c r="L25" s="210"/>
      <c r="M25" s="210"/>
      <c r="N25" s="210"/>
    </row>
    <row r="26" spans="5:14" ht="16" thickBot="1" x14ac:dyDescent="0.4">
      <c r="E26" s="361"/>
      <c r="F26" s="366" t="s">
        <v>315</v>
      </c>
      <c r="G26" s="366"/>
      <c r="H26" s="366"/>
      <c r="I26" s="367" t="e">
        <f>SUM(I22:I25)</f>
        <v>#REF!</v>
      </c>
      <c r="J26" s="362"/>
      <c r="K26" s="210"/>
      <c r="L26" s="210"/>
      <c r="M26" s="210"/>
      <c r="N26" s="210"/>
    </row>
    <row r="27" spans="5:14" ht="16" thickTop="1" x14ac:dyDescent="0.35">
      <c r="E27" s="210"/>
      <c r="F27" s="210"/>
      <c r="G27" s="210"/>
      <c r="H27" s="210"/>
      <c r="I27" s="210"/>
      <c r="J27" s="210"/>
      <c r="K27" s="210"/>
      <c r="L27" s="210"/>
      <c r="M27" s="210"/>
      <c r="N27" s="210"/>
    </row>
    <row r="28" spans="5:14" ht="15.5" x14ac:dyDescent="0.35">
      <c r="E28" s="361" t="s">
        <v>450</v>
      </c>
      <c r="F28" s="361"/>
      <c r="G28" s="361"/>
      <c r="H28" s="361"/>
      <c r="I28" s="361"/>
      <c r="J28" s="210"/>
      <c r="K28" s="210"/>
      <c r="L28" s="210"/>
      <c r="M28" s="210"/>
      <c r="N28" s="210"/>
    </row>
    <row r="29" spans="5:14" ht="15.5" x14ac:dyDescent="0.35">
      <c r="E29" s="361"/>
      <c r="F29" s="361"/>
      <c r="G29" s="361"/>
      <c r="H29" s="361"/>
      <c r="I29" s="361"/>
      <c r="J29" s="210"/>
      <c r="K29" s="210"/>
      <c r="L29" s="210"/>
      <c r="M29" s="210"/>
      <c r="N29" s="210"/>
    </row>
    <row r="30" spans="5:14" ht="15.5" x14ac:dyDescent="0.35">
      <c r="E30" s="361" t="s">
        <v>451</v>
      </c>
      <c r="F30" s="361"/>
      <c r="G30" s="361"/>
      <c r="H30" s="361"/>
      <c r="I30" s="361"/>
      <c r="J30" s="210"/>
      <c r="K30" s="210"/>
      <c r="L30" s="210"/>
      <c r="M30" s="210"/>
      <c r="N30" s="210"/>
    </row>
    <row r="31" spans="5:14" ht="15.5" x14ac:dyDescent="0.35">
      <c r="E31" s="368" t="s">
        <v>452</v>
      </c>
      <c r="F31" s="361"/>
      <c r="G31" s="361"/>
      <c r="H31" s="361"/>
      <c r="I31" s="361"/>
      <c r="J31" s="210"/>
      <c r="K31" s="210"/>
      <c r="L31" s="210"/>
      <c r="M31" s="210"/>
      <c r="N31" s="210"/>
    </row>
    <row r="32" spans="5:14" ht="15.5" x14ac:dyDescent="0.35">
      <c r="E32" s="361"/>
      <c r="F32" s="361"/>
      <c r="G32" s="361"/>
      <c r="H32" s="361"/>
      <c r="I32" s="361"/>
      <c r="J32" s="210"/>
      <c r="K32" s="210"/>
      <c r="L32" s="210"/>
      <c r="M32" s="210"/>
      <c r="N32" s="210"/>
    </row>
    <row r="33" spans="5:14" ht="15.5" x14ac:dyDescent="0.35">
      <c r="E33" s="361" t="s">
        <v>453</v>
      </c>
      <c r="F33" s="361"/>
      <c r="G33" s="361"/>
      <c r="H33" s="361"/>
      <c r="I33" s="361"/>
      <c r="J33" s="210"/>
      <c r="K33" s="210"/>
      <c r="L33" s="210"/>
      <c r="M33" s="210"/>
      <c r="N33" s="210"/>
    </row>
    <row r="34" spans="5:14" ht="15.5" x14ac:dyDescent="0.35">
      <c r="E34" s="369" t="str">
        <f ca="1">+"on or before" &amp; TEXT(E11+30," mmmm d, yyyy")</f>
        <v>on or before November 24, 2021</v>
      </c>
      <c r="F34" s="361"/>
      <c r="G34" s="361"/>
      <c r="H34" s="361"/>
      <c r="I34" s="361"/>
      <c r="J34" s="210"/>
      <c r="K34" s="210"/>
      <c r="L34" s="210"/>
      <c r="M34" s="210"/>
      <c r="N34" s="210"/>
    </row>
    <row r="35" spans="5:14" ht="15.5" x14ac:dyDescent="0.35">
      <c r="E35" s="361"/>
      <c r="F35" s="361"/>
      <c r="G35" s="361"/>
      <c r="H35" s="361"/>
      <c r="I35" s="361"/>
      <c r="J35" s="210"/>
      <c r="K35" s="210"/>
      <c r="L35" s="210"/>
      <c r="M35" s="210"/>
      <c r="N35" s="210"/>
    </row>
    <row r="36" spans="5:14" ht="15.5" x14ac:dyDescent="0.35">
      <c r="E36" s="361"/>
      <c r="F36" s="361" t="s">
        <v>312</v>
      </c>
      <c r="G36" s="361"/>
      <c r="H36" s="361"/>
      <c r="I36" s="361"/>
      <c r="J36" s="210"/>
      <c r="K36" s="210"/>
      <c r="L36" s="210"/>
      <c r="M36" s="210"/>
      <c r="N36" s="210"/>
    </row>
    <row r="37" spans="5:14" ht="15.5" x14ac:dyDescent="0.35">
      <c r="E37" s="361"/>
      <c r="F37" s="361" t="s">
        <v>334</v>
      </c>
      <c r="G37" s="361"/>
      <c r="H37" s="361"/>
      <c r="I37" s="361"/>
      <c r="J37" s="210"/>
      <c r="K37" s="210"/>
      <c r="L37" s="210"/>
      <c r="M37" s="210"/>
      <c r="N37" s="210"/>
    </row>
    <row r="38" spans="5:14" ht="15.5" x14ac:dyDescent="0.35">
      <c r="E38" s="361"/>
      <c r="F38" s="361" t="s">
        <v>313</v>
      </c>
      <c r="G38" s="361"/>
      <c r="H38" s="361"/>
      <c r="I38" s="361"/>
      <c r="J38" s="210"/>
      <c r="K38" s="210"/>
      <c r="L38" s="210"/>
      <c r="M38" s="210"/>
      <c r="N38" s="210"/>
    </row>
    <row r="39" spans="5:14" ht="15.5" x14ac:dyDescent="0.35">
      <c r="E39" s="361"/>
      <c r="F39" s="361" t="s">
        <v>314</v>
      </c>
      <c r="G39" s="361"/>
      <c r="H39" s="361"/>
      <c r="I39" s="361"/>
      <c r="J39" s="210"/>
      <c r="K39" s="210"/>
      <c r="L39" s="210"/>
      <c r="M39" s="210"/>
      <c r="N39" s="210"/>
    </row>
    <row r="40" spans="5:14" ht="15.5" x14ac:dyDescent="0.35">
      <c r="E40" s="361"/>
      <c r="F40" s="361" t="s">
        <v>454</v>
      </c>
      <c r="G40" s="361"/>
      <c r="H40" s="361"/>
      <c r="I40" s="361"/>
      <c r="J40" s="210"/>
      <c r="K40" s="210"/>
      <c r="L40" s="210"/>
      <c r="M40" s="210"/>
      <c r="N40" s="210"/>
    </row>
    <row r="41" spans="5:14" ht="15.5" x14ac:dyDescent="0.35">
      <c r="E41" s="361"/>
      <c r="F41" s="361"/>
      <c r="G41" s="361"/>
      <c r="H41" s="361"/>
      <c r="I41" s="361"/>
      <c r="J41" s="210"/>
      <c r="K41" s="210"/>
      <c r="L41" s="210"/>
      <c r="M41" s="210"/>
      <c r="N41" s="210"/>
    </row>
    <row r="42" spans="5:14" ht="15.5" x14ac:dyDescent="0.35">
      <c r="E42" s="361" t="s">
        <v>455</v>
      </c>
      <c r="F42" s="361"/>
      <c r="G42" s="361"/>
      <c r="H42" s="361"/>
      <c r="I42" s="361"/>
      <c r="J42" s="210"/>
      <c r="K42" s="210"/>
      <c r="L42" s="210"/>
      <c r="M42" s="210"/>
      <c r="N42" s="210"/>
    </row>
    <row r="43" spans="5:14" ht="15.5" x14ac:dyDescent="0.35">
      <c r="E43" s="368" t="s">
        <v>456</v>
      </c>
      <c r="F43" s="361"/>
      <c r="G43" s="361"/>
      <c r="H43" s="361"/>
      <c r="I43" s="361"/>
      <c r="J43" s="210"/>
      <c r="K43" s="210"/>
      <c r="L43" s="210"/>
      <c r="M43" s="210"/>
      <c r="N43" s="210"/>
    </row>
    <row r="44" spans="5:14" ht="15.5" x14ac:dyDescent="0.35">
      <c r="E44" s="368"/>
      <c r="F44" s="361"/>
      <c r="G44" s="361"/>
      <c r="H44" s="361"/>
      <c r="I44" s="361"/>
      <c r="J44" s="210"/>
      <c r="K44" s="210"/>
      <c r="L44" s="210"/>
      <c r="M44" s="210"/>
      <c r="N44" s="210"/>
    </row>
    <row r="45" spans="5:14" ht="15.5" x14ac:dyDescent="0.35">
      <c r="E45" s="361" t="s">
        <v>316</v>
      </c>
      <c r="F45" s="361"/>
      <c r="G45" s="361"/>
      <c r="H45" s="361"/>
      <c r="I45" s="361"/>
      <c r="J45" s="210"/>
      <c r="K45" s="210"/>
      <c r="L45" s="210"/>
      <c r="M45" s="210"/>
      <c r="N45" s="210"/>
    </row>
    <row r="46" spans="5:14" x14ac:dyDescent="0.35">
      <c r="E46" s="361" t="s">
        <v>317</v>
      </c>
      <c r="F46" s="361"/>
      <c r="G46" s="361"/>
      <c r="H46" s="361"/>
      <c r="I46" s="361"/>
    </row>
    <row r="47" spans="5:14" x14ac:dyDescent="0.35">
      <c r="E47" s="361"/>
      <c r="F47" s="361"/>
      <c r="G47" s="361"/>
      <c r="H47" s="361"/>
      <c r="I47" s="361"/>
    </row>
    <row r="48" spans="5:14" x14ac:dyDescent="0.35">
      <c r="E48" s="370" t="s">
        <v>457</v>
      </c>
      <c r="F48" s="371"/>
      <c r="G48" s="371"/>
      <c r="H48" s="371"/>
      <c r="I48" s="371"/>
    </row>
    <row r="49" spans="5:9" x14ac:dyDescent="0.35">
      <c r="E49" s="371"/>
      <c r="F49" s="371"/>
      <c r="G49" s="371"/>
      <c r="H49" s="371"/>
      <c r="I49" s="371"/>
    </row>
    <row r="50" spans="5:9" ht="15.5" x14ac:dyDescent="0.35">
      <c r="E50" s="210"/>
      <c r="F50" s="210"/>
      <c r="G50" s="210"/>
      <c r="H50" s="210"/>
      <c r="I50" s="210"/>
    </row>
    <row r="51" spans="5:9" ht="15.5" x14ac:dyDescent="0.35">
      <c r="E51" s="372"/>
      <c r="F51" s="210"/>
      <c r="G51" s="210"/>
      <c r="H51" s="210"/>
      <c r="I51" s="210"/>
    </row>
    <row r="52" spans="5:9" ht="15.5" x14ac:dyDescent="0.35">
      <c r="E52" s="210"/>
    </row>
  </sheetData>
  <sheetProtection selectLockedCells="1"/>
  <pageMargins left="0.25" right="0.25" top="0.75" bottom="0.75" header="0.3" footer="0.3"/>
  <pageSetup scale="8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A1:AN3"/>
  <sheetViews>
    <sheetView topLeftCell="X1" workbookViewId="0">
      <selection activeCell="AN8" sqref="AN8"/>
    </sheetView>
  </sheetViews>
  <sheetFormatPr defaultColWidth="9.08984375" defaultRowHeight="14.5" x14ac:dyDescent="0.35"/>
  <cols>
    <col min="1" max="1" width="15" style="12" customWidth="1"/>
    <col min="2" max="2" width="15.6328125" style="12" customWidth="1"/>
    <col min="3" max="5" width="14.36328125" style="12" customWidth="1"/>
    <col min="6" max="6" width="10.453125" style="12" customWidth="1"/>
    <col min="7" max="7" width="1" style="12" customWidth="1"/>
    <col min="8" max="8" width="16.36328125" style="12" customWidth="1"/>
    <col min="9" max="9" width="14.453125" style="12" customWidth="1"/>
    <col min="10" max="10" width="13" style="12" customWidth="1"/>
    <col min="11" max="11" width="12.6328125" style="12" customWidth="1"/>
    <col min="12" max="12" width="11.54296875" style="12" customWidth="1"/>
    <col min="13" max="13" width="1.36328125" style="12" customWidth="1"/>
    <col min="14" max="14" width="11.90625" style="12" customWidth="1"/>
    <col min="15" max="15" width="13.36328125" style="12" customWidth="1"/>
    <col min="16" max="16" width="12.54296875" style="12" customWidth="1"/>
    <col min="17" max="17" width="12.90625" style="12" customWidth="1"/>
    <col min="18" max="18" width="13.453125" style="12" customWidth="1"/>
    <col min="19" max="19" width="1.54296875" style="12" customWidth="1"/>
    <col min="20" max="20" width="11.90625" style="12" customWidth="1"/>
    <col min="21" max="21" width="10.6328125" style="12" customWidth="1"/>
    <col min="22" max="22" width="15.6328125" style="12" bestFit="1" customWidth="1"/>
    <col min="23" max="23" width="17.36328125" style="12" bestFit="1" customWidth="1"/>
    <col min="24" max="24" width="2.08984375" style="12" customWidth="1"/>
    <col min="25" max="25" width="13.36328125" style="12" customWidth="1"/>
    <col min="26" max="26" width="13.453125" style="12" customWidth="1"/>
    <col min="27" max="27" width="2.6328125" style="12" customWidth="1"/>
    <col min="28" max="28" width="14.1796875" style="12" customWidth="1"/>
    <col min="29" max="29" width="12.36328125" style="12" customWidth="1"/>
    <col min="30" max="30" width="9.81640625" style="12" bestFit="1" customWidth="1"/>
    <col min="31" max="31" width="12.6328125" style="12" customWidth="1"/>
    <col min="32" max="32" width="11.453125" style="12" customWidth="1"/>
    <col min="33" max="33" width="1.81640625" style="12" customWidth="1"/>
    <col min="34" max="38" width="14.54296875" style="12" customWidth="1"/>
    <col min="39" max="39" width="1.453125" style="12" customWidth="1"/>
    <col min="40" max="40" width="12.1796875" style="12" bestFit="1" customWidth="1"/>
    <col min="41" max="16384" width="9.08984375" style="12"/>
  </cols>
  <sheetData>
    <row r="1" spans="1:40" x14ac:dyDescent="0.35">
      <c r="D1" s="644" t="s">
        <v>473</v>
      </c>
      <c r="E1" s="645"/>
      <c r="F1" s="646"/>
      <c r="H1" s="644" t="s">
        <v>342</v>
      </c>
      <c r="I1" s="645"/>
      <c r="J1" s="645"/>
      <c r="K1" s="645"/>
      <c r="L1" s="646"/>
      <c r="N1" s="644" t="s">
        <v>364</v>
      </c>
      <c r="O1" s="645"/>
      <c r="P1" s="645"/>
      <c r="Q1" s="645"/>
      <c r="R1" s="646"/>
      <c r="T1" s="644" t="s">
        <v>228</v>
      </c>
      <c r="U1" s="645"/>
      <c r="V1" s="645"/>
      <c r="W1" s="646"/>
      <c r="Y1" s="644" t="s">
        <v>229</v>
      </c>
      <c r="Z1" s="646"/>
      <c r="AB1" s="647" t="s">
        <v>513</v>
      </c>
      <c r="AC1" s="647"/>
      <c r="AD1" s="647"/>
      <c r="AE1" s="647"/>
      <c r="AF1" s="647"/>
      <c r="AH1" s="647" t="s">
        <v>515</v>
      </c>
      <c r="AI1" s="647"/>
      <c r="AJ1" s="647"/>
      <c r="AK1" s="647"/>
      <c r="AL1" s="647"/>
    </row>
    <row r="2" spans="1:40" x14ac:dyDescent="0.35">
      <c r="A2" s="12" t="s">
        <v>339</v>
      </c>
      <c r="B2" s="12" t="s">
        <v>340</v>
      </c>
      <c r="C2" s="12" t="s">
        <v>341</v>
      </c>
      <c r="D2" s="166" t="s">
        <v>365</v>
      </c>
      <c r="E2" s="166" t="s">
        <v>366</v>
      </c>
      <c r="F2" s="166" t="s">
        <v>111</v>
      </c>
      <c r="H2" s="166" t="s">
        <v>110</v>
      </c>
      <c r="I2" s="166" t="s">
        <v>474</v>
      </c>
      <c r="J2" s="166" t="s">
        <v>475</v>
      </c>
      <c r="K2" s="166" t="s">
        <v>305</v>
      </c>
      <c r="L2" s="166" t="s">
        <v>111</v>
      </c>
      <c r="N2" s="166" t="s">
        <v>110</v>
      </c>
      <c r="O2" s="166" t="s">
        <v>474</v>
      </c>
      <c r="P2" s="166" t="s">
        <v>475</v>
      </c>
      <c r="Q2" s="166" t="s">
        <v>305</v>
      </c>
      <c r="R2" s="166" t="s">
        <v>111</v>
      </c>
      <c r="T2" s="166" t="s">
        <v>302</v>
      </c>
      <c r="U2" s="166" t="s">
        <v>303</v>
      </c>
      <c r="V2" s="409" t="s">
        <v>476</v>
      </c>
      <c r="W2" s="409" t="s">
        <v>477</v>
      </c>
      <c r="X2" s="166"/>
      <c r="Y2" s="166" t="s">
        <v>302</v>
      </c>
      <c r="Z2" s="166" t="s">
        <v>303</v>
      </c>
      <c r="AB2" s="166" t="s">
        <v>25</v>
      </c>
      <c r="AC2" s="166" t="s">
        <v>47</v>
      </c>
      <c r="AD2" s="166" t="s">
        <v>514</v>
      </c>
      <c r="AE2" s="166" t="s">
        <v>510</v>
      </c>
      <c r="AF2" s="166" t="s">
        <v>511</v>
      </c>
      <c r="AH2" s="166" t="s">
        <v>25</v>
      </c>
      <c r="AI2" s="166" t="s">
        <v>47</v>
      </c>
      <c r="AJ2" s="166" t="s">
        <v>514</v>
      </c>
      <c r="AK2" s="166" t="s">
        <v>510</v>
      </c>
      <c r="AL2" s="166" t="s">
        <v>511</v>
      </c>
      <c r="AN2" s="12" t="s">
        <v>516</v>
      </c>
    </row>
    <row r="3" spans="1:40" x14ac:dyDescent="0.35">
      <c r="A3" s="12" t="e">
        <f>+#REF!</f>
        <v>#REF!</v>
      </c>
      <c r="B3" s="344" t="e">
        <f>+#REF!</f>
        <v>#REF!</v>
      </c>
      <c r="C3" s="344" t="e">
        <f>+#REF!</f>
        <v>#REF!</v>
      </c>
      <c r="D3" s="411" t="str">
        <f>+'Enrollment worksheet'!Y32</f>
        <v/>
      </c>
      <c r="E3" s="411">
        <v>0</v>
      </c>
      <c r="F3" s="411" t="str">
        <f>+D3</f>
        <v/>
      </c>
      <c r="G3" s="344"/>
      <c r="H3" s="165" t="e">
        <f>+#REF!</f>
        <v>#REF!</v>
      </c>
      <c r="I3" s="165" t="e">
        <f>+#REF!</f>
        <v>#REF!</v>
      </c>
      <c r="J3" s="165" t="e">
        <f>+#REF!</f>
        <v>#REF!</v>
      </c>
      <c r="K3" s="165" t="e">
        <f>+#REF!</f>
        <v>#REF!</v>
      </c>
      <c r="L3" s="340" t="e">
        <f>+H3+I3+J3+K3</f>
        <v>#REF!</v>
      </c>
      <c r="N3" s="340" t="e">
        <f>-+#REF!</f>
        <v>#REF!</v>
      </c>
      <c r="O3" s="340" t="e">
        <f>-+#REF!</f>
        <v>#REF!</v>
      </c>
      <c r="P3" s="340" t="e">
        <f>+#REF!</f>
        <v>#REF!</v>
      </c>
      <c r="Q3" s="340" t="e">
        <f>+#REF!</f>
        <v>#REF!</v>
      </c>
      <c r="R3" s="340" t="e">
        <f>+N3+O3+P3+Q3</f>
        <v>#REF!</v>
      </c>
      <c r="T3" s="340" t="e">
        <f>+#REF!</f>
        <v>#REF!</v>
      </c>
      <c r="U3" s="340" t="e">
        <f>+#REF!</f>
        <v>#REF!</v>
      </c>
      <c r="V3" s="410">
        <f>+'5b - HCCEG Calculation Details'!V34</f>
        <v>0</v>
      </c>
      <c r="W3" s="410">
        <f>+'5b - HCCEG Calculation Details'!V39</f>
        <v>0</v>
      </c>
      <c r="Y3" s="340" t="e">
        <f>+T3+L3</f>
        <v>#REF!</v>
      </c>
      <c r="Z3" s="340" t="e">
        <f>+U3+R3</f>
        <v>#REF!</v>
      </c>
      <c r="AB3" s="165" t="e">
        <f>+#REF!</f>
        <v>#REF!</v>
      </c>
      <c r="AC3" s="165" t="e">
        <f>+#REF!</f>
        <v>#REF!</v>
      </c>
      <c r="AD3" s="165" t="e">
        <f>+#REF!</f>
        <v>#REF!</v>
      </c>
      <c r="AE3" s="165" t="e">
        <f>+#REF!</f>
        <v>#REF!</v>
      </c>
      <c r="AF3" s="165" t="e">
        <f>+#REF!</f>
        <v>#REF!</v>
      </c>
      <c r="AH3" s="456" t="e">
        <f>+#REF!</f>
        <v>#REF!</v>
      </c>
      <c r="AI3" s="456" t="e">
        <f>+#REF!</f>
        <v>#REF!</v>
      </c>
      <c r="AJ3" s="456" t="e">
        <f>+#REF!</f>
        <v>#REF!</v>
      </c>
      <c r="AK3" s="456" t="e">
        <f>+#REF!</f>
        <v>#REF!</v>
      </c>
      <c r="AL3" s="456" t="e">
        <f>+#REF!</f>
        <v>#REF!</v>
      </c>
      <c r="AN3" s="12" t="e">
        <f>+#REF!</f>
        <v>#REF!</v>
      </c>
    </row>
  </sheetData>
  <mergeCells count="7">
    <mergeCell ref="D1:F1"/>
    <mergeCell ref="T1:W1"/>
    <mergeCell ref="AB1:AF1"/>
    <mergeCell ref="AH1:AL1"/>
    <mergeCell ref="Y1:Z1"/>
    <mergeCell ref="H1:L1"/>
    <mergeCell ref="N1:R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dimension ref="A1:X44"/>
  <sheetViews>
    <sheetView topLeftCell="A7" zoomScaleNormal="100" workbookViewId="0">
      <selection activeCell="A29" sqref="A29"/>
    </sheetView>
  </sheetViews>
  <sheetFormatPr defaultColWidth="9.08984375" defaultRowHeight="14.5" x14ac:dyDescent="0.35"/>
  <cols>
    <col min="1" max="1" width="17.54296875" style="12" customWidth="1"/>
    <col min="2" max="2" width="9.08984375" style="12"/>
    <col min="3" max="3" width="12.90625" style="12" customWidth="1"/>
    <col min="4" max="4" width="15.453125" style="12" customWidth="1"/>
    <col min="5" max="16384" width="9.08984375" style="12"/>
  </cols>
  <sheetData>
    <row r="1" spans="1:24" ht="15.5" x14ac:dyDescent="0.35">
      <c r="A1" s="337"/>
    </row>
    <row r="4" spans="1:24" x14ac:dyDescent="0.35">
      <c r="X4" s="41" t="s">
        <v>350</v>
      </c>
    </row>
    <row r="5" spans="1:24" x14ac:dyDescent="0.35">
      <c r="X5" s="41" t="s">
        <v>351</v>
      </c>
    </row>
    <row r="9" spans="1:24" x14ac:dyDescent="0.35">
      <c r="A9" s="338">
        <f ca="1">TODAY()</f>
        <v>44494</v>
      </c>
      <c r="J9" s="38" t="s">
        <v>355</v>
      </c>
    </row>
    <row r="10" spans="1:24" x14ac:dyDescent="0.35">
      <c r="J10" s="339" t="s">
        <v>352</v>
      </c>
    </row>
    <row r="11" spans="1:24" x14ac:dyDescent="0.35">
      <c r="A11" s="12" t="s">
        <v>343</v>
      </c>
      <c r="J11" s="343"/>
    </row>
    <row r="13" spans="1:24" x14ac:dyDescent="0.35">
      <c r="A13" s="12" t="e">
        <f>"Attached you will find a recovery cheque for the amounts of $ " &amp;TEXT('Letter to Provider'!I26,"#,0.00")</f>
        <v>#REF!</v>
      </c>
    </row>
    <row r="14" spans="1:24" x14ac:dyDescent="0.35">
      <c r="A14" s="12" t="e">
        <f>"from " &amp;#REF!</f>
        <v>#REF!</v>
      </c>
    </row>
    <row r="16" spans="1:24" x14ac:dyDescent="0.35">
      <c r="A16" s="12" t="s">
        <v>344</v>
      </c>
    </row>
    <row r="17" spans="1:4" x14ac:dyDescent="0.35">
      <c r="B17" s="166"/>
    </row>
    <row r="18" spans="1:4" x14ac:dyDescent="0.35">
      <c r="A18" s="12" t="s">
        <v>231</v>
      </c>
      <c r="B18" s="359" t="e">
        <f>+#REF!</f>
        <v>#REF!</v>
      </c>
    </row>
    <row r="19" spans="1:4" x14ac:dyDescent="0.35">
      <c r="A19" s="12" t="s">
        <v>345</v>
      </c>
      <c r="B19" s="359" t="e">
        <f>+#REF!</f>
        <v>#REF!</v>
      </c>
    </row>
    <row r="20" spans="1:4" x14ac:dyDescent="0.35">
      <c r="A20" s="12" t="s">
        <v>353</v>
      </c>
      <c r="B20" s="360" t="e">
        <f>+#REF!</f>
        <v>#REF!</v>
      </c>
    </row>
    <row r="21" spans="1:4" x14ac:dyDescent="0.35">
      <c r="A21" s="12" t="s">
        <v>354</v>
      </c>
      <c r="B21" s="342"/>
    </row>
    <row r="23" spans="1:4" x14ac:dyDescent="0.35">
      <c r="B23" s="166"/>
    </row>
    <row r="24" spans="1:4" x14ac:dyDescent="0.35">
      <c r="A24" s="164" t="s">
        <v>346</v>
      </c>
      <c r="B24" s="164" t="s">
        <v>347</v>
      </c>
      <c r="C24" s="164" t="s">
        <v>348</v>
      </c>
      <c r="D24" s="186" t="s">
        <v>349</v>
      </c>
    </row>
    <row r="25" spans="1:4" x14ac:dyDescent="0.35">
      <c r="A25" s="166" t="e">
        <f>IF(#REF!&lt;0,IF($J$11="FP","CD00016","CD00014"),"")</f>
        <v>#REF!</v>
      </c>
      <c r="B25" s="166" t="e">
        <f t="shared" ref="B25:B31" si="0">IF(A25="","","56794")</f>
        <v>#REF!</v>
      </c>
      <c r="C25" s="340" t="e">
        <f>+IF(#REF!=0,"",-#REF!)</f>
        <v>#REF!</v>
      </c>
      <c r="D25" s="12" t="e">
        <f>IF(A25="","","GOF - SWB ")</f>
        <v>#REF!</v>
      </c>
    </row>
    <row r="26" spans="1:4" x14ac:dyDescent="0.35">
      <c r="A26" s="166" t="e">
        <f>IF(#REF!&lt;0,IF($J$11="FP","CD00016","CD00014"),"")</f>
        <v>#REF!</v>
      </c>
      <c r="B26" s="166" t="e">
        <f>IF(A26="","","56794")</f>
        <v>#REF!</v>
      </c>
      <c r="C26" s="340" t="e">
        <f>+IF(#REF!=0,"",-#REF!)</f>
        <v>#REF!</v>
      </c>
      <c r="D26" s="12" t="e">
        <f>IF(A26="","","GOF - Operational Expenses ")</f>
        <v>#REF!</v>
      </c>
    </row>
    <row r="27" spans="1:4" x14ac:dyDescent="0.35">
      <c r="A27" s="166" t="e">
        <f>IF(#REF!&lt;0,IF($J$11="FP","CD20009","CD00026"),"")</f>
        <v>#REF!</v>
      </c>
      <c r="B27" s="166" t="e">
        <f t="shared" si="0"/>
        <v>#REF!</v>
      </c>
      <c r="C27" s="340" t="e">
        <f>+IF(#REF!=0,"",-#REF!)</f>
        <v>#REF!</v>
      </c>
      <c r="D27" s="12" t="e">
        <f>IF(A27="","","GOF - LHCC Base Funding ")</f>
        <v>#REF!</v>
      </c>
    </row>
    <row r="28" spans="1:4" x14ac:dyDescent="0.35">
      <c r="A28" s="166" t="e">
        <f>IF(#REF!&lt;0,IF($J$11="FP","CD00016","CD00014"),"")</f>
        <v>#REF!</v>
      </c>
      <c r="B28" s="166" t="e">
        <f t="shared" si="0"/>
        <v>#REF!</v>
      </c>
      <c r="C28" s="340" t="e">
        <f>+IF(#REF!=0,"",-#REF!)</f>
        <v>#REF!</v>
      </c>
      <c r="D28" s="12" t="e">
        <f>IF(A28="","","GOF - Historical")</f>
        <v>#REF!</v>
      </c>
    </row>
    <row r="29" spans="1:4" x14ac:dyDescent="0.35">
      <c r="A29" s="166" t="e">
        <f>IF(#REF!&lt;0,IF($J$11="FP","CD00013","CD00012"),"")</f>
        <v>#REF!</v>
      </c>
      <c r="B29" s="166" t="e">
        <f t="shared" si="0"/>
        <v>#REF!</v>
      </c>
      <c r="C29" s="340" t="e">
        <f>+IF(#REF!=0,"",-#REF!)</f>
        <v>#REF!</v>
      </c>
      <c r="D29" s="12" t="e">
        <f>IF(A29="","","Wage Enhancement Grant (WEG / HCCEG)")</f>
        <v>#REF!</v>
      </c>
    </row>
    <row r="30" spans="1:4" hidden="1" x14ac:dyDescent="0.35">
      <c r="A30" s="166" t="e">
        <f>IF(#REF!&lt;0,IF($J$11="FP","CD00024","CD00024"),"")</f>
        <v>#REF!</v>
      </c>
      <c r="B30" s="166" t="e">
        <f t="shared" si="0"/>
        <v>#REF!</v>
      </c>
      <c r="C30" s="340" t="e">
        <f>+IF(#REF!=0,"",-#REF!)</f>
        <v>#REF!</v>
      </c>
      <c r="D30" s="12" t="e">
        <f>IF(A30="","","Fee Stablization Support")</f>
        <v>#REF!</v>
      </c>
    </row>
    <row r="31" spans="1:4" hidden="1" x14ac:dyDescent="0.35">
      <c r="A31" s="166" t="e">
        <f>IF(#REF!&lt;0,IF($J$11="FP","CD00000","CD00000"),"")</f>
        <v>#REF!</v>
      </c>
      <c r="B31" s="166" t="e">
        <f t="shared" si="0"/>
        <v>#REF!</v>
      </c>
      <c r="C31" s="340" t="e">
        <f>+IF(#REF!=0,"",-#REF!)</f>
        <v>#REF!</v>
      </c>
      <c r="D31" s="12" t="e">
        <f>IF(A31="","","Pay Equity")</f>
        <v>#REF!</v>
      </c>
    </row>
    <row r="32" spans="1:4" ht="15" thickBot="1" x14ac:dyDescent="0.4">
      <c r="A32" s="12" t="s">
        <v>111</v>
      </c>
      <c r="C32" s="341" t="e">
        <f>SUM(C25:C31)</f>
        <v>#REF!</v>
      </c>
    </row>
    <row r="33" spans="1:2" ht="15" thickTop="1" x14ac:dyDescent="0.35"/>
    <row r="36" spans="1:2" x14ac:dyDescent="0.35">
      <c r="A36" s="12" t="s">
        <v>356</v>
      </c>
    </row>
    <row r="38" spans="1:2" x14ac:dyDescent="0.35">
      <c r="A38" s="12" t="s">
        <v>357</v>
      </c>
    </row>
    <row r="39" spans="1:2" x14ac:dyDescent="0.35">
      <c r="A39" s="12" t="s">
        <v>358</v>
      </c>
    </row>
    <row r="40" spans="1:2" x14ac:dyDescent="0.35">
      <c r="A40" s="12" t="s">
        <v>334</v>
      </c>
    </row>
    <row r="41" spans="1:2" x14ac:dyDescent="0.35">
      <c r="A41" s="12" t="s">
        <v>359</v>
      </c>
    </row>
    <row r="42" spans="1:2" x14ac:dyDescent="0.35">
      <c r="A42" s="12" t="s">
        <v>360</v>
      </c>
    </row>
    <row r="43" spans="1:2" x14ac:dyDescent="0.35">
      <c r="A43" s="12" t="s">
        <v>361</v>
      </c>
    </row>
    <row r="44" spans="1:2" x14ac:dyDescent="0.35">
      <c r="A44" s="12" t="s">
        <v>362</v>
      </c>
      <c r="B44" s="12" t="s">
        <v>363</v>
      </c>
    </row>
  </sheetData>
  <dataValidations disablePrompts="1" count="1">
    <dataValidation type="list" allowBlank="1" showInputMessage="1" showErrorMessage="1" sqref="J11" xr:uid="{00000000-0002-0000-0F00-000000000000}">
      <formula1>$X$3:$X$5</formula1>
    </dataValidation>
  </dataValidations>
  <pageMargins left="0.7" right="0.7" top="0.75" bottom="0.75" header="0.3" footer="0.3"/>
  <pageSetup scale="8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2"/>
  <dimension ref="A1:T4"/>
  <sheetViews>
    <sheetView topLeftCell="F1" workbookViewId="0">
      <selection activeCell="T4" sqref="T4"/>
    </sheetView>
  </sheetViews>
  <sheetFormatPr defaultRowHeight="14.5" x14ac:dyDescent="0.35"/>
  <cols>
    <col min="1" max="1" width="8.90625" style="172" customWidth="1"/>
    <col min="2" max="2" width="11.36328125" bestFit="1" customWidth="1"/>
    <col min="3" max="3" width="13.1796875" bestFit="1" customWidth="1"/>
    <col min="4" max="4" width="15.90625" customWidth="1"/>
    <col min="5" max="5" width="19.36328125" customWidth="1"/>
    <col min="6" max="6" width="16.6328125" customWidth="1"/>
    <col min="7" max="7" width="16.6328125" style="391" customWidth="1"/>
    <col min="8" max="8" width="1.81640625" customWidth="1"/>
    <col min="9" max="9" width="17" customWidth="1"/>
    <col min="10" max="11" width="18.54296875" customWidth="1"/>
    <col min="12" max="12" width="14.36328125" bestFit="1" customWidth="1"/>
    <col min="13" max="13" width="1.54296875" customWidth="1"/>
    <col min="14" max="15" width="11.36328125" bestFit="1" customWidth="1"/>
    <col min="16" max="16" width="11.36328125" customWidth="1"/>
    <col min="17" max="17" width="1.81640625" customWidth="1"/>
    <col min="18" max="18" width="15.6328125" customWidth="1"/>
    <col min="19" max="20" width="14.36328125" customWidth="1"/>
    <col min="21" max="21" width="1.54296875" customWidth="1"/>
    <col min="22" max="22" width="11.81640625" customWidth="1"/>
  </cols>
  <sheetData>
    <row r="1" spans="1:20" ht="15" thickBot="1" x14ac:dyDescent="0.4">
      <c r="D1" s="495" t="s">
        <v>488</v>
      </c>
      <c r="E1" s="648"/>
      <c r="F1" s="648"/>
      <c r="G1" s="496"/>
      <c r="I1" s="495" t="s">
        <v>485</v>
      </c>
      <c r="J1" s="648"/>
      <c r="K1" s="496"/>
      <c r="L1" s="172"/>
      <c r="M1" s="172"/>
    </row>
    <row r="2" spans="1:20" s="412" customFormat="1" ht="43.5" x14ac:dyDescent="0.35">
      <c r="A2" s="424" t="s">
        <v>480</v>
      </c>
      <c r="B2" s="412" t="s">
        <v>340</v>
      </c>
      <c r="C2" s="412" t="s">
        <v>481</v>
      </c>
      <c r="D2" s="425" t="s">
        <v>478</v>
      </c>
      <c r="E2" s="425" t="s">
        <v>504</v>
      </c>
      <c r="F2" s="425" t="s">
        <v>482</v>
      </c>
      <c r="G2" s="426" t="s">
        <v>491</v>
      </c>
      <c r="H2" s="425"/>
      <c r="I2" s="425" t="s">
        <v>490</v>
      </c>
      <c r="J2" s="425" t="s">
        <v>486</v>
      </c>
      <c r="K2" s="425" t="s">
        <v>487</v>
      </c>
      <c r="L2" s="425" t="s">
        <v>489</v>
      </c>
      <c r="M2" s="425"/>
      <c r="N2" s="425" t="s">
        <v>483</v>
      </c>
      <c r="O2" s="425" t="s">
        <v>484</v>
      </c>
      <c r="P2" s="425" t="s">
        <v>230</v>
      </c>
      <c r="Q2" s="425"/>
      <c r="R2" s="427" t="s">
        <v>479</v>
      </c>
      <c r="S2" s="428" t="s">
        <v>507</v>
      </c>
      <c r="T2" s="428" t="s">
        <v>508</v>
      </c>
    </row>
    <row r="4" spans="1:20" x14ac:dyDescent="0.35">
      <c r="A4" s="172" t="e">
        <f>+#REF!</f>
        <v>#REF!</v>
      </c>
      <c r="B4" s="419" t="e">
        <f>+#REF!</f>
        <v>#REF!</v>
      </c>
      <c r="C4" s="419" t="e">
        <f>+#REF!</f>
        <v>#REF!</v>
      </c>
      <c r="D4" s="421"/>
      <c r="E4" s="418" t="e">
        <f>+'Enrollment worksheet'!#REF!</f>
        <v>#REF!</v>
      </c>
      <c r="F4" s="420" t="e">
        <f>+D4-E4</f>
        <v>#REF!</v>
      </c>
      <c r="G4" s="423" t="e">
        <f>+D4+J4</f>
        <v>#REF!</v>
      </c>
      <c r="H4" s="418"/>
      <c r="I4" s="418">
        <f>+D4/12</f>
        <v>0</v>
      </c>
      <c r="J4" s="422" t="e">
        <f>IF(F4&gt;I4,-I4,-F4)</f>
        <v>#REF!</v>
      </c>
      <c r="K4" s="418" t="e">
        <f>IF(+I4+J4&lt;0,0,I4+J4)</f>
        <v>#REF!</v>
      </c>
      <c r="L4" s="418" t="e">
        <f>+I4-F4-K4</f>
        <v>#REF!</v>
      </c>
      <c r="M4" s="418"/>
      <c r="N4" s="418">
        <f>+D4/12</f>
        <v>0</v>
      </c>
      <c r="O4" s="418" t="e">
        <f>+E4/12</f>
        <v>#REF!</v>
      </c>
      <c r="P4" s="420" t="e">
        <f>+N4-O4</f>
        <v>#REF!</v>
      </c>
      <c r="Q4" s="418"/>
      <c r="R4" s="418" t="e">
        <f>+'Enrollment worksheet'!#REF!</f>
        <v>#REF!</v>
      </c>
      <c r="S4" s="418">
        <f>+'GOF Funds Calculation - Part 2'!P132+'GOF Funds Calculation - Part 2'!Q132+'GOF Funds Calculation - Part 2'!R132</f>
        <v>0</v>
      </c>
      <c r="T4" s="418" t="e">
        <f>+R4+S4</f>
        <v>#REF!</v>
      </c>
    </row>
  </sheetData>
  <mergeCells count="2">
    <mergeCell ref="I1:K1"/>
    <mergeCell ref="D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F19"/>
  <sheetViews>
    <sheetView zoomScaleNormal="100" workbookViewId="0">
      <selection activeCell="J29" sqref="J29:L31"/>
    </sheetView>
  </sheetViews>
  <sheetFormatPr defaultRowHeight="14.5" x14ac:dyDescent="0.35"/>
  <cols>
    <col min="1" max="1" width="1.6328125" customWidth="1"/>
    <col min="2" max="2" width="26.453125" customWidth="1"/>
    <col min="3" max="3" width="117.36328125" customWidth="1"/>
  </cols>
  <sheetData>
    <row r="1" spans="2:6" s="2" customFormat="1" ht="22.5" x14ac:dyDescent="0.45">
      <c r="B1" s="1" t="s">
        <v>92</v>
      </c>
      <c r="D1" s="33"/>
      <c r="E1" s="34"/>
      <c r="F1"/>
    </row>
    <row r="3" spans="2:6" x14ac:dyDescent="0.35">
      <c r="B3" s="35" t="s">
        <v>93</v>
      </c>
      <c r="C3" s="35" t="s">
        <v>94</v>
      </c>
    </row>
    <row r="4" spans="2:6" x14ac:dyDescent="0.35">
      <c r="B4" s="36" t="s">
        <v>95</v>
      </c>
      <c r="C4" s="36" t="s">
        <v>96</v>
      </c>
    </row>
    <row r="5" spans="2:6" x14ac:dyDescent="0.35">
      <c r="B5" s="36" t="s">
        <v>49</v>
      </c>
      <c r="C5" s="36" t="s">
        <v>97</v>
      </c>
    </row>
    <row r="6" spans="2:6" x14ac:dyDescent="0.35">
      <c r="B6" s="36" t="s">
        <v>53</v>
      </c>
      <c r="C6" s="36" t="s">
        <v>98</v>
      </c>
    </row>
    <row r="7" spans="2:6" x14ac:dyDescent="0.35">
      <c r="B7" s="36" t="s">
        <v>99</v>
      </c>
      <c r="C7" s="36" t="s">
        <v>100</v>
      </c>
    </row>
    <row r="8" spans="2:6" x14ac:dyDescent="0.35">
      <c r="B8" s="36" t="s">
        <v>101</v>
      </c>
      <c r="C8" s="36" t="s">
        <v>102</v>
      </c>
    </row>
    <row r="9" spans="2:6" x14ac:dyDescent="0.35">
      <c r="B9" s="36" t="s">
        <v>121</v>
      </c>
      <c r="C9" s="36" t="s">
        <v>122</v>
      </c>
    </row>
    <row r="10" spans="2:6" x14ac:dyDescent="0.35">
      <c r="B10" s="37"/>
      <c r="C10" s="37"/>
    </row>
    <row r="11" spans="2:6" x14ac:dyDescent="0.35">
      <c r="B11" s="37"/>
      <c r="C11" s="37"/>
    </row>
    <row r="14" spans="2:6" ht="22.5" x14ac:dyDescent="0.45">
      <c r="B14" s="1" t="s">
        <v>103</v>
      </c>
    </row>
    <row r="16" spans="2:6" x14ac:dyDescent="0.35">
      <c r="B16" s="36" t="s">
        <v>104</v>
      </c>
      <c r="C16" s="36" t="s">
        <v>105</v>
      </c>
    </row>
    <row r="17" spans="2:3" x14ac:dyDescent="0.35">
      <c r="B17" s="36" t="s">
        <v>106</v>
      </c>
      <c r="C17" s="36" t="s">
        <v>107</v>
      </c>
    </row>
    <row r="18" spans="2:3" x14ac:dyDescent="0.35">
      <c r="B18" s="36" t="s">
        <v>108</v>
      </c>
      <c r="C18" s="36" t="s">
        <v>109</v>
      </c>
    </row>
    <row r="19" spans="2:3" x14ac:dyDescent="0.35">
      <c r="B19" s="36" t="s">
        <v>110</v>
      </c>
      <c r="C19" s="36" t="s">
        <v>59</v>
      </c>
    </row>
  </sheetData>
  <pageMargins left="0.7" right="0.7" top="0.75" bottom="0.75" header="0.3" footer="0.3"/>
  <pageSetup paperSize="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N44"/>
  <sheetViews>
    <sheetView showGridLines="0" zoomScale="80" zoomScaleNormal="80" workbookViewId="0">
      <selection activeCell="J29" sqref="J29:L31"/>
    </sheetView>
  </sheetViews>
  <sheetFormatPr defaultRowHeight="14.5" x14ac:dyDescent="0.35"/>
  <cols>
    <col min="2" max="2" width="14.453125" customWidth="1"/>
    <col min="3" max="3" width="18.453125" customWidth="1"/>
    <col min="4" max="4" width="14.1796875" customWidth="1"/>
    <col min="5" max="5" width="12.36328125" customWidth="1"/>
    <col min="6" max="6" width="13.54296875" customWidth="1"/>
    <col min="8" max="8" width="14.36328125" customWidth="1"/>
    <col min="9" max="9" width="17.453125" customWidth="1"/>
    <col min="10" max="10" width="17.54296875" customWidth="1"/>
    <col min="11" max="11" width="17" customWidth="1"/>
    <col min="12" max="12" width="13.08984375" customWidth="1"/>
    <col min="13" max="13" width="14.6328125" customWidth="1"/>
    <col min="14" max="14" width="18.1796875" customWidth="1"/>
    <col min="15" max="15" width="16.81640625" customWidth="1"/>
    <col min="16" max="16" width="18.81640625" customWidth="1"/>
    <col min="17" max="17" width="22.54296875" customWidth="1"/>
    <col min="19" max="19" width="11" customWidth="1"/>
    <col min="20" max="20" width="11.54296875" customWidth="1"/>
  </cols>
  <sheetData>
    <row r="1" spans="1:14" x14ac:dyDescent="0.35">
      <c r="A1" s="391" t="s">
        <v>460</v>
      </c>
    </row>
    <row r="2" spans="1:14" s="392" customFormat="1" ht="15" thickBot="1" x14ac:dyDescent="0.4">
      <c r="A2" s="392" t="e">
        <f>SUMPRODUCT(LEN(A5:A20))</f>
        <v>#REF!</v>
      </c>
      <c r="D2" s="392" t="e">
        <f>SUMPRODUCT(LEN(D5:D20))</f>
        <v>#REF!</v>
      </c>
      <c r="G2" s="392" t="e">
        <f>SUMPRODUCT(LEN(G5:G20))</f>
        <v>#REF!</v>
      </c>
      <c r="J2" s="392" t="e">
        <f>SUMPRODUCT(LEN(J5:J20))</f>
        <v>#REF!</v>
      </c>
      <c r="M2" s="392" t="e">
        <f>COUNTIF(#REF!,"&lt;14")+COUNTIF(#REF!,"&lt;14")+COUNTIF(#REF!,"&lt;14")+COUNTIF(#REF!,"&lt;14")</f>
        <v>#REF!</v>
      </c>
      <c r="N2" s="392" t="e">
        <f>COUNTIF(#REF!,"&gt;2")+COUNTIF(#REF!,"&gt;2")+COUNTIF(#REF!,"&gt;2")+COUNTIF(#REF!,"&gt;2")</f>
        <v>#REF!</v>
      </c>
    </row>
    <row r="3" spans="1:14" s="391" customFormat="1" ht="15" thickBot="1" x14ac:dyDescent="0.4">
      <c r="A3" s="476" t="s">
        <v>461</v>
      </c>
      <c r="B3" s="477"/>
      <c r="C3" s="478"/>
      <c r="D3" s="476" t="s">
        <v>462</v>
      </c>
      <c r="E3" s="477"/>
      <c r="F3" s="478"/>
      <c r="G3" s="476" t="s">
        <v>463</v>
      </c>
      <c r="H3" s="477"/>
      <c r="I3" s="478"/>
      <c r="J3" s="476" t="s">
        <v>464</v>
      </c>
      <c r="K3" s="477"/>
      <c r="L3" s="478"/>
    </row>
    <row r="4" spans="1:14" x14ac:dyDescent="0.35">
      <c r="A4" s="4"/>
      <c r="B4" s="393"/>
      <c r="C4" s="5"/>
      <c r="D4" s="4"/>
      <c r="E4" s="393"/>
      <c r="F4" s="5"/>
      <c r="G4" s="4"/>
      <c r="H4" s="393"/>
      <c r="I4" s="5"/>
      <c r="J4" s="398" t="str">
        <f>IF('Enrollment worksheet'!C12="",IF('Enrollment worksheet'!C13="",IF('Enrollment worksheet'!C14="",IF('Enrollment worksheet'!C15="",IF('Enrollment worksheet'!C16="",IF('Enrollment worksheet'!C17="",IF('Enrollment worksheet'!C18="","",IF('Enrollment worksheet'!Y18="","ENROLMENT COUNT MAY NOT BE COMPLETE, PLEASE DOUBLE CHECK ON THE TABLE","")),IF('Enrollment worksheet'!Y17="","ENROLMENT COUNT MAY NOT BE COMPLETE, PLEASE DOUBLE CHECK ON THE TABLE","")),IF('Enrollment worksheet'!Y16="","ENROLMENT COUNT MAY NOT BE COMPLETE, PLEASE DOUBLE CHECK ON THE TABLE","")),IF('Enrollment worksheet'!Y15="","ENROLMENT COUNT MAY NOT BE COMPLETE, PLEASE DOUBLE CHECK ON THE TABLE","")),IF('Enrollment worksheet'!Y14="","ENROLMENT COUNT MAY NOT BE COMPLETE, PLEASE DOUBLE CHECK ON THE TABLE","")),IF('Enrollment worksheet'!Y13="","ENROLMENT COUNT MAY NOT BE COMPLETE, PLEASE DOUBLE CHECK ON THE TABLE","")),IF('Enrollment worksheet'!Y12="","ENROLMENT COUNT MAY NOT BE COMPLETE, PLEASE DOUBLE CHECK ON THE TABLE",""))</f>
        <v/>
      </c>
      <c r="K4" s="399" t="str">
        <f>+IF('Enrollment worksheet'!C18="",IF('Enrollment worksheet'!C19="",IF('Enrollment worksheet'!C20="",IF('Enrollment worksheet'!C21="",IF('Enrollment worksheet'!C22="",IF('Enrollment worksheet'!C23="",IF('Enrollment worksheet'!C24="","",IF('Enrollment worksheet'!Y24="","ENROLMENT COUNT MAY NOT BE COMPLETE, PLEASE DOUBLE CHECK ON THE TABLE","")),IF('Enrollment worksheet'!Y23="","ENROLMENT COUNT MAY NOT BE COMPLETE, PLEASE DOUBLE CHECK ON THE TABLE","")),IF('Enrollment worksheet'!Y22="","ENROLMENT COUNT MAY NOT BE COMPLETE, PLEASE DOUBLE CHECK ON THE TABLE","")),IF('Enrollment worksheet'!Y21="","ENROLMENT COUNT MAY NOT BE COMPLETE, PLEASE DOUBLE CHECK ON THE TABLE","")),IF('Enrollment worksheet'!Y20="","ENROLMENT COUNT MAY NOT BE COMPLETE, PLEASE DOUBLE CHECK ON THE TABLE","")),IF('Enrollment worksheet'!Y19="","ENROLMENT COUNT MAY NOT BE COMPLETE, PLEASE DOUBLE CHECK ON THE TABLE","")),IF('Enrollment worksheet'!Y18="","ENROLMENT COUNT MAY NOT BE COMPLETE, PLEASE DOUBLE CHECK ON THE TABLE",""))</f>
        <v/>
      </c>
      <c r="L4" s="400" t="str">
        <f>IF('Enrollment worksheet'!C25="",IF('Enrollment worksheet'!C26="",IF('Enrollment worksheet'!C27="",IF('Enrollment worksheet'!C28="",IF('Enrollment worksheet'!C29="",IF('Enrollment worksheet'!C30="",IF('Enrollment worksheet'!C31="","",IF('Enrollment worksheet'!Y18="","ENROLMENT COUNT MAY NOT BE COMPLETE, PLEASE DOUBLE CHECK ON THE TABLE","")),IF('Enrollment worksheet'!Y31="","ENROLMENT COUNT MAY NOT BE COMPLETE, PLEASE DOUBLE CHECK ON THE TABLE","")),IF('Enrollment worksheet'!Y29="","ENROLMENT COUNT MAY NOT BE COMPLETE, PLEASE DOUBLE CHECK ON THE TABLE","")),IF('Enrollment worksheet'!Y28="","ENROLMENT COUNT MAY NOT BE COMPLETE, PLEASE DOUBLE CHECK ON THE TABLE","")),IF('Enrollment worksheet'!Y27="","ENROLMENT COUNT MAY NOT BE COMPLETE, PLEASE DOUBLE CHECK ON THE TABLE","")),IF('Enrollment worksheet'!Y26="","ENROLMENT COUNT MAY NOT BE COMPLETE, PLEASE DOUBLE CHECK ON THE TABLE","")),IF('Enrollment worksheet'!Y25="","ENROLMENT COUNT MAY NOT BE COMPLETE, PLEASE DOUBLE CHECK ON THE TABLE",""))</f>
        <v/>
      </c>
      <c r="M4" t="s">
        <v>244</v>
      </c>
    </row>
    <row r="5" spans="1:14" ht="14.4" customHeight="1" x14ac:dyDescent="0.35">
      <c r="A5" s="394" t="e">
        <f>IF(#REF!="","PLEASE PROVIDE AGENCY NAME (Cell C10)","")</f>
        <v>#REF!</v>
      </c>
      <c r="B5" s="37"/>
      <c r="C5" s="140"/>
      <c r="D5" s="394" t="e">
        <f>IF(#REF!="","PLEASE PROVIDE AN ANSWER (Cell H5)","")</f>
        <v>#REF!</v>
      </c>
      <c r="E5" s="37"/>
      <c r="F5" s="140"/>
      <c r="G5" s="473" t="e">
        <f>IF(#REF!="Yes",IF(#REF!="", "PLEASE FILL OUT THE NUMBER OF HOURS PER WEEK YOUR AGENCY OPERATES (Cell C8)",""),"")</f>
        <v>#REF!</v>
      </c>
      <c r="H5" s="474"/>
      <c r="I5" s="475"/>
      <c r="J5" s="473" t="e">
        <f>IF(#REF!="YES",IF(J4="",IF(K4="",IF(L4="","","ENROLMENT COUNT MAY NOT BE COMPLETE, PLEASE DOUBLE CHECK ON THE ENROLMENT TABLE"),"ENROLMENT COUNT MAY NOT BE COMPLETE, PLEASE DOUBLE CHECK ON THE TABLE"),"ENROLMENT COUNT MAY NOT BE COMPLETE, PLEASE DOUBLE CHECK ON THE ENROLMENT TABLE"),"")</f>
        <v>#REF!</v>
      </c>
      <c r="K5" s="474"/>
      <c r="L5" s="475"/>
    </row>
    <row r="6" spans="1:14" x14ac:dyDescent="0.35">
      <c r="A6" s="394"/>
      <c r="B6" s="37"/>
      <c r="C6" s="140"/>
      <c r="D6" s="394"/>
      <c r="E6" s="37"/>
      <c r="F6" s="140"/>
      <c r="G6" s="473"/>
      <c r="H6" s="474"/>
      <c r="I6" s="475"/>
      <c r="J6" s="473"/>
      <c r="K6" s="474"/>
      <c r="L6" s="475"/>
    </row>
    <row r="7" spans="1:14" x14ac:dyDescent="0.35">
      <c r="A7" s="394" t="e">
        <f>IF(#REF!="","PLEASE PROVIDE LEGAL NAME (Cell H10)","")</f>
        <v>#REF!</v>
      </c>
      <c r="B7" s="37"/>
      <c r="C7" s="140"/>
      <c r="D7" s="394" t="e">
        <f>IF(#REF!="","PLEASE PROVIDE AN ANSWER (Cell H8)","")</f>
        <v>#REF!</v>
      </c>
      <c r="E7" s="37"/>
      <c r="F7" s="140"/>
      <c r="G7" s="394"/>
      <c r="H7" s="396"/>
      <c r="I7" s="397"/>
      <c r="J7" s="6"/>
      <c r="K7" s="37"/>
      <c r="L7" s="140"/>
    </row>
    <row r="8" spans="1:14" x14ac:dyDescent="0.35">
      <c r="A8" s="394"/>
      <c r="B8" s="37"/>
      <c r="C8" s="140"/>
      <c r="D8" s="394"/>
      <c r="E8" s="37"/>
      <c r="F8" s="140"/>
      <c r="G8" s="473" t="e">
        <f>IF(#REF!="Yes",IF(#REF!="", "PLEASE FILL OUT THE NUMBER OF WEEKS PER YEAR YOUR AGENCY OPERATES (Cell C9)",""),"")</f>
        <v>#REF!</v>
      </c>
      <c r="H8" s="474"/>
      <c r="I8" s="475"/>
      <c r="J8" s="473" t="e">
        <f>IF(#REF!="YES",IF('Enrollment worksheet'!#REF!=0,"PLEASE PROVIDE THE INFORMATION IN CELL C69 and C70",""),"")</f>
        <v>#REF!</v>
      </c>
      <c r="K8" s="474"/>
      <c r="L8" s="475"/>
    </row>
    <row r="9" spans="1:14" x14ac:dyDescent="0.35">
      <c r="A9" s="394" t="e">
        <f>IF(#REF!="","PLEASE PROVIDE CONTACT NAME (Cell C12)","")</f>
        <v>#REF!</v>
      </c>
      <c r="B9" s="37"/>
      <c r="C9" s="140"/>
      <c r="D9" s="394" t="e">
        <f>IF(#REF!="","PLEASE PROVIDE AN ANSWER (Cell H11)","")</f>
        <v>#REF!</v>
      </c>
      <c r="E9" s="37"/>
      <c r="F9" s="140"/>
      <c r="G9" s="473"/>
      <c r="H9" s="474"/>
      <c r="I9" s="475"/>
      <c r="J9" s="473"/>
      <c r="K9" s="474"/>
      <c r="L9" s="475"/>
    </row>
    <row r="10" spans="1:14" x14ac:dyDescent="0.35">
      <c r="A10" s="394"/>
      <c r="B10" s="37"/>
      <c r="C10" s="140"/>
      <c r="D10" s="394"/>
      <c r="E10" s="37"/>
      <c r="F10" s="140"/>
      <c r="G10" s="394"/>
      <c r="H10" s="396"/>
      <c r="I10" s="397"/>
      <c r="J10" s="6"/>
      <c r="K10" s="37"/>
      <c r="L10" s="140"/>
    </row>
    <row r="11" spans="1:14" ht="14.4" customHeight="1" x14ac:dyDescent="0.35">
      <c r="A11" s="394" t="e">
        <f>IF(#REF!="","PLEASE PROVIDE PHONE NUMBER (Cell H12)","")</f>
        <v>#REF!</v>
      </c>
      <c r="B11" s="37"/>
      <c r="C11" s="140"/>
      <c r="D11" s="394" t="e">
        <f>IF(#REF!="","PLEASE PROVIDE AN ANSWER (Cell H14)","")</f>
        <v>#REF!</v>
      </c>
      <c r="E11" s="37"/>
      <c r="F11" s="140"/>
      <c r="G11" s="473" t="e">
        <f>IF(#REF!="Yes",IF(#REF!="", "PLEASE FILL OUT THE # OF RECE STAFF ELIGIBLE FOR GOF AS AT JAN 1, 2019 (Cell J15)",""),"")</f>
        <v>#REF!</v>
      </c>
      <c r="H11" s="474"/>
      <c r="I11" s="475"/>
      <c r="J11" s="470" t="e">
        <f>IF(#REF!="YES",IF('Enrollment worksheet'!#REF!="","","PLEASE DOUBLE CHECK YOUR AFFORDABILITY NUMBERS, SEE CELL H68"),"")</f>
        <v>#REF!</v>
      </c>
      <c r="K11" s="471"/>
      <c r="L11" s="472"/>
    </row>
    <row r="12" spans="1:14" x14ac:dyDescent="0.35">
      <c r="A12" s="394"/>
      <c r="B12" s="37"/>
      <c r="C12" s="140"/>
      <c r="D12" s="394"/>
      <c r="E12" s="37"/>
      <c r="F12" s="140"/>
      <c r="G12" s="473"/>
      <c r="H12" s="474"/>
      <c r="I12" s="475"/>
      <c r="J12" s="470"/>
      <c r="K12" s="471"/>
      <c r="L12" s="472"/>
    </row>
    <row r="13" spans="1:14" x14ac:dyDescent="0.35">
      <c r="A13" s="394" t="e">
        <f>IF(#REF!="","PLEASE PROVIDE MAILING ADDRESS (Cell C15)","")</f>
        <v>#REF!</v>
      </c>
      <c r="B13" s="37"/>
      <c r="C13" s="140"/>
      <c r="D13" s="394" t="e">
        <f>IF(#REF!="","PLEASE PROVIDE AN ANSWER (Cell H17)","")</f>
        <v>#REF!</v>
      </c>
      <c r="E13" s="37"/>
      <c r="F13" s="140"/>
      <c r="G13" s="394"/>
      <c r="H13" s="396"/>
      <c r="I13" s="397"/>
      <c r="J13" s="401"/>
      <c r="K13" s="402"/>
      <c r="L13" s="403"/>
    </row>
    <row r="14" spans="1:14" x14ac:dyDescent="0.35">
      <c r="A14" s="394"/>
      <c r="B14" s="37"/>
      <c r="C14" s="140"/>
      <c r="D14" s="394"/>
      <c r="E14" s="37"/>
      <c r="F14" s="140"/>
      <c r="G14" s="473" t="e">
        <f>IF(#REF!="Yes",IF(#REF!="", "PLEASE FILL OUT THE # OF RECE STAFF ELIGIBLE FOR GOF HIRED IN 2019 (Cell J16)",""),"")</f>
        <v>#REF!</v>
      </c>
      <c r="H14" s="474"/>
      <c r="I14" s="475"/>
      <c r="J14" s="401"/>
      <c r="K14" s="402"/>
      <c r="L14" s="403"/>
    </row>
    <row r="15" spans="1:14" x14ac:dyDescent="0.35">
      <c r="A15" s="394" t="e">
        <f>IF(#REF!="","PLEASE PROVIDE E-MAILING ADDRESS (Cell H15)","")</f>
        <v>#REF!</v>
      </c>
      <c r="B15" s="37"/>
      <c r="C15" s="140"/>
      <c r="D15" s="394" t="e">
        <f>IF(#REF!="","PLEASE PROVIDE AN ANSWER (Cell H20)","")</f>
        <v>#REF!</v>
      </c>
      <c r="E15" s="37"/>
      <c r="F15" s="140"/>
      <c r="G15" s="473"/>
      <c r="H15" s="474"/>
      <c r="I15" s="475"/>
      <c r="J15" s="401"/>
      <c r="K15" s="402"/>
      <c r="L15" s="403"/>
    </row>
    <row r="16" spans="1:14" x14ac:dyDescent="0.35">
      <c r="A16" s="6"/>
      <c r="B16" s="37"/>
      <c r="C16" s="140"/>
      <c r="D16" s="394"/>
      <c r="E16" s="37"/>
      <c r="F16" s="140"/>
      <c r="G16" s="394"/>
      <c r="H16" s="396"/>
      <c r="I16" s="397"/>
      <c r="J16" s="6"/>
      <c r="K16" s="37"/>
      <c r="L16" s="140"/>
    </row>
    <row r="17" spans="1:12" x14ac:dyDescent="0.35">
      <c r="A17" s="6"/>
      <c r="B17" s="37"/>
      <c r="C17" s="140"/>
      <c r="D17" s="394" t="e">
        <f>IF(#REF!="","PLEASE PROVIDE AN ANSWER (Cell H23)","")</f>
        <v>#REF!</v>
      </c>
      <c r="E17" s="37"/>
      <c r="F17" s="140"/>
      <c r="G17" s="473" t="e">
        <f>IF(#REF!="Yes",IF(#REF!="", "PLEASE FILL OUT THE # OF RECE STAFF ELIGIBLE FOR GOF LEFT IN 2019 (Cell J17)",""),"")</f>
        <v>#REF!</v>
      </c>
      <c r="H17" s="474"/>
      <c r="I17" s="475"/>
      <c r="J17" s="6"/>
      <c r="K17" s="37"/>
      <c r="L17" s="140"/>
    </row>
    <row r="18" spans="1:12" x14ac:dyDescent="0.35">
      <c r="A18" s="6"/>
      <c r="B18" s="37"/>
      <c r="C18" s="140"/>
      <c r="D18" s="394"/>
      <c r="E18" s="37"/>
      <c r="F18" s="140"/>
      <c r="G18" s="473"/>
      <c r="H18" s="474"/>
      <c r="I18" s="475"/>
      <c r="J18" s="6"/>
      <c r="K18" s="37"/>
      <c r="L18" s="140"/>
    </row>
    <row r="19" spans="1:12" x14ac:dyDescent="0.35">
      <c r="A19" s="6"/>
      <c r="B19" s="37"/>
      <c r="C19" s="140"/>
      <c r="D19" s="394" t="e">
        <f>IF(#REF!="","PLEASE PROVIDE AN ANSWER (Cell H26)","")</f>
        <v>#REF!</v>
      </c>
      <c r="E19" s="37"/>
      <c r="F19" s="140"/>
      <c r="G19" s="394"/>
      <c r="H19" s="396"/>
      <c r="I19" s="397"/>
      <c r="J19" s="6"/>
      <c r="K19" s="37"/>
      <c r="L19" s="140"/>
    </row>
    <row r="20" spans="1:12" x14ac:dyDescent="0.35">
      <c r="A20" s="6"/>
      <c r="B20" s="37"/>
      <c r="C20" s="140"/>
      <c r="D20" s="6"/>
      <c r="E20" s="37"/>
      <c r="F20" s="140"/>
      <c r="G20" s="473" t="e">
        <f>IF(#REF!="Yes",IF(#REF!="", "PLEASE FILL OUT THE # OF RECE STAFF ELIGIBLE FOR GOF LEFT FOR THE SCHOOL BOARD IN 2019 (Cell J18)",""),"")</f>
        <v>#REF!</v>
      </c>
      <c r="H20" s="474"/>
      <c r="I20" s="475"/>
      <c r="J20" s="6"/>
      <c r="K20" s="37"/>
      <c r="L20" s="140"/>
    </row>
    <row r="21" spans="1:12" x14ac:dyDescent="0.35">
      <c r="A21" s="6"/>
      <c r="B21" s="37"/>
      <c r="C21" s="140"/>
      <c r="D21" s="6"/>
      <c r="E21" s="37"/>
      <c r="F21" s="140"/>
      <c r="G21" s="473"/>
      <c r="H21" s="474"/>
      <c r="I21" s="475"/>
      <c r="J21" s="6"/>
      <c r="K21" s="37"/>
      <c r="L21" s="140"/>
    </row>
    <row r="22" spans="1:12" ht="15" thickBot="1" x14ac:dyDescent="0.4">
      <c r="A22" s="10"/>
      <c r="B22" s="395"/>
      <c r="C22" s="141"/>
      <c r="D22" s="10"/>
      <c r="E22" s="395"/>
      <c r="F22" s="141"/>
      <c r="G22" s="10"/>
      <c r="H22" s="395"/>
      <c r="I22" s="141"/>
      <c r="J22" s="10"/>
      <c r="K22" s="395"/>
      <c r="L22" s="141"/>
    </row>
    <row r="23" spans="1:12" s="392" customFormat="1" ht="15" thickBot="1" x14ac:dyDescent="0.4">
      <c r="A23" s="392" t="e">
        <f>SUMPRODUCT(LEN(A26:A41))</f>
        <v>#REF!</v>
      </c>
      <c r="D23" s="392" t="e">
        <f>SUMPRODUCT(LEN(D26:D41))</f>
        <v>#REF!</v>
      </c>
      <c r="H23" s="392">
        <f>SUMPRODUCT(LEN(H26:H41))</f>
        <v>0</v>
      </c>
      <c r="J23" s="392" t="e">
        <f>SUMPRODUCT(LEN(J26:J41))</f>
        <v>#REF!</v>
      </c>
    </row>
    <row r="24" spans="1:12" s="391" customFormat="1" ht="15" thickBot="1" x14ac:dyDescent="0.4">
      <c r="A24" s="476" t="s">
        <v>465</v>
      </c>
      <c r="B24" s="477"/>
      <c r="C24" s="478"/>
      <c r="D24" s="477" t="s">
        <v>466</v>
      </c>
      <c r="E24" s="477"/>
      <c r="F24" s="478"/>
      <c r="G24" s="476" t="s">
        <v>467</v>
      </c>
      <c r="H24" s="477"/>
      <c r="I24" s="478"/>
      <c r="J24" s="477" t="s">
        <v>468</v>
      </c>
      <c r="K24" s="477"/>
      <c r="L24" s="478"/>
    </row>
    <row r="25" spans="1:12" x14ac:dyDescent="0.35">
      <c r="A25" s="6" t="s">
        <v>244</v>
      </c>
      <c r="B25" s="37"/>
      <c r="C25" s="140"/>
      <c r="E25" s="393"/>
      <c r="F25" s="5"/>
      <c r="G25" s="6"/>
      <c r="H25" s="37"/>
      <c r="I25" s="140"/>
      <c r="J25" s="398"/>
      <c r="K25" s="393"/>
      <c r="L25" s="5"/>
    </row>
    <row r="26" spans="1:12" x14ac:dyDescent="0.35">
      <c r="A26" s="470" t="e">
        <f>IF(M2=0,"","THERE ARE EMPLOYEES MAKING LESS THAN $14/HR IN COLUMN G, PLEASE CONFIRM IF THIS IS THE CASE")</f>
        <v>#REF!</v>
      </c>
      <c r="B26" s="471"/>
      <c r="C26" s="472"/>
      <c r="D26" s="394" t="e">
        <f>IF(#REF!="YES",IF(#REF!="","","GOF - SWB - PLEASE REFER TO CELL J8"),"")</f>
        <v>#REF!</v>
      </c>
      <c r="E26" s="37"/>
      <c r="F26" s="140"/>
      <c r="G26" s="473" t="e">
        <f>IF(#REF!="Yes",IF('5b - HCCEG Calculation Details'!X41/('5b - HCCEG Calculation Details'!V39+'5b - HCCEG Calculation Details'!V34)&gt;2,"SALARY ALLOCATION IS GREATER THAN $2/HR, PLEASE CONFIRM IF THIS IS TRUE",""),"")</f>
        <v>#REF!</v>
      </c>
      <c r="H26" s="474"/>
      <c r="I26" s="475"/>
      <c r="J26" s="470" t="e">
        <f>IF(#REF!="Yes",IF('5c - FSS Calc Details'!E5="","PLEASE PROVIDE INFORMATION IN CELL E5, IF NO RATE INCREASE IN 2019 PUT 'N/A'",""),"")</f>
        <v>#REF!</v>
      </c>
      <c r="K26" s="471"/>
      <c r="L26" s="472"/>
    </row>
    <row r="27" spans="1:12" x14ac:dyDescent="0.35">
      <c r="A27" s="470"/>
      <c r="B27" s="471"/>
      <c r="C27" s="472"/>
      <c r="D27" s="69"/>
      <c r="E27" s="37"/>
      <c r="F27" s="140"/>
      <c r="G27" s="473"/>
      <c r="H27" s="474"/>
      <c r="I27" s="475"/>
      <c r="J27" s="470"/>
      <c r="K27" s="471"/>
      <c r="L27" s="472"/>
    </row>
    <row r="28" spans="1:12" x14ac:dyDescent="0.35">
      <c r="A28" s="470"/>
      <c r="B28" s="471"/>
      <c r="C28" s="472"/>
      <c r="D28" s="394" t="e">
        <f>IF(#REF!="YES",IF(#REF!="","","GOF - SWB - PLEASE REFER TO CELL J9"),"")</f>
        <v>#REF!</v>
      </c>
      <c r="E28" s="37"/>
      <c r="F28" s="140"/>
      <c r="G28" s="69"/>
      <c r="H28" s="396"/>
      <c r="I28" s="397"/>
      <c r="J28" s="69"/>
      <c r="K28" s="396"/>
      <c r="L28" s="397"/>
    </row>
    <row r="29" spans="1:12" ht="14.4" customHeight="1" x14ac:dyDescent="0.35">
      <c r="A29" s="6"/>
      <c r="B29" s="37"/>
      <c r="C29" s="140"/>
      <c r="D29" s="69"/>
      <c r="E29" s="37"/>
      <c r="F29" s="140"/>
      <c r="G29" s="470" t="e">
        <f>IF(#REF!="Yes",+IF('5b - HCCEG Calculation Details'!Y41/'5b - HCCEG Calculation Details'!X41&gt;0.175,"BENEFITS ALLOCATION IS GREATER THAN 17.5% OF SALARY, PLEASE CONFIRM IF THIS IS TRUE",""),"")</f>
        <v>#REF!</v>
      </c>
      <c r="H29" s="471"/>
      <c r="I29" s="472"/>
      <c r="J29" s="473" t="e">
        <f>IF(#REF!="Yes",IF('5c - FSS Calc Details'!E6="","PLEASE PROVIDE INFORMATION IN CELL E6. PLEASE REFER TO EMAIL SENT FROM THE REGION FOR THE APPROVED AMOUNT",""),"")</f>
        <v>#REF!</v>
      </c>
      <c r="K29" s="474"/>
      <c r="L29" s="475"/>
    </row>
    <row r="30" spans="1:12" x14ac:dyDescent="0.35">
      <c r="A30" s="473" t="e">
        <f>IF(N2=0,"","THERE ARE EMPLOYEES RECEIVING MORE THAN $2/HR IN WEG FUNDING IN COLUMN S, PLEASE CONFIRM IF THIS IS THE CASE")</f>
        <v>#REF!</v>
      </c>
      <c r="B30" s="474"/>
      <c r="C30" s="475"/>
      <c r="D30" s="394" t="e">
        <f>IF(#REF!="YES",IF(#REF!="","","GOF - SWB - PLEASE REFER TO CELL J10"),"")</f>
        <v>#REF!</v>
      </c>
      <c r="E30" s="37"/>
      <c r="F30" s="140"/>
      <c r="G30" s="470"/>
      <c r="H30" s="471"/>
      <c r="I30" s="472"/>
      <c r="J30" s="473"/>
      <c r="K30" s="474"/>
      <c r="L30" s="475"/>
    </row>
    <row r="31" spans="1:12" x14ac:dyDescent="0.35">
      <c r="A31" s="473"/>
      <c r="B31" s="474"/>
      <c r="C31" s="475"/>
      <c r="D31" s="69"/>
      <c r="E31" s="37"/>
      <c r="F31" s="140"/>
      <c r="G31" s="394"/>
      <c r="H31" s="396"/>
      <c r="I31" s="397"/>
      <c r="J31" s="473"/>
      <c r="K31" s="474"/>
      <c r="L31" s="475"/>
    </row>
    <row r="32" spans="1:12" x14ac:dyDescent="0.35">
      <c r="A32" s="473"/>
      <c r="B32" s="474"/>
      <c r="C32" s="475"/>
      <c r="D32" s="394" t="e">
        <f>IF(#REF!="YES",IF(#REF!="","","GOF - SWB - PLEASE REFER TO CELL J11"),"")</f>
        <v>#REF!</v>
      </c>
      <c r="E32" s="37"/>
      <c r="F32" s="140"/>
      <c r="G32" s="394"/>
      <c r="H32" s="396"/>
      <c r="I32" s="397"/>
      <c r="J32" s="394"/>
      <c r="K32" s="396"/>
      <c r="L32" s="397"/>
    </row>
    <row r="33" spans="1:12" x14ac:dyDescent="0.35">
      <c r="A33" s="6"/>
      <c r="B33" s="37"/>
      <c r="C33" s="140"/>
      <c r="D33" s="394"/>
      <c r="E33" s="37"/>
      <c r="F33" s="140"/>
      <c r="G33" s="394"/>
      <c r="H33" s="396"/>
      <c r="I33" s="397"/>
      <c r="J33" s="394" t="str">
        <f>+IF('5c - FSS Calc Details'!R46=0,"FEE AVOIDANCE is 0% PLEASE CONFIRM","")</f>
        <v/>
      </c>
      <c r="K33" s="396"/>
      <c r="L33" s="397"/>
    </row>
    <row r="34" spans="1:12" x14ac:dyDescent="0.35">
      <c r="A34" s="6"/>
      <c r="B34" s="37"/>
      <c r="C34" s="140"/>
      <c r="D34" s="394" t="e">
        <f>IF(#REF!="YES",IF(#REF!="","","GOF - HISTORICAL - PLEASE REFER TO CELL J17"),"")</f>
        <v>#REF!</v>
      </c>
      <c r="E34" s="37"/>
      <c r="F34" s="140"/>
      <c r="G34" s="6"/>
      <c r="H34" s="37"/>
      <c r="I34" s="140"/>
      <c r="J34" s="394"/>
      <c r="K34" s="396"/>
      <c r="L34" s="397"/>
    </row>
    <row r="35" spans="1:12" x14ac:dyDescent="0.35">
      <c r="A35" s="6"/>
      <c r="B35" s="37"/>
      <c r="C35" s="140"/>
      <c r="D35" s="69"/>
      <c r="E35" s="37"/>
      <c r="F35" s="140"/>
      <c r="G35" s="6"/>
      <c r="H35" s="37"/>
      <c r="I35" s="140"/>
      <c r="J35" s="394"/>
      <c r="K35" s="396"/>
      <c r="L35" s="397"/>
    </row>
    <row r="36" spans="1:12" x14ac:dyDescent="0.35">
      <c r="A36" s="6"/>
      <c r="B36" s="37"/>
      <c r="C36" s="140"/>
      <c r="D36" s="394" t="e">
        <f>IF(#REF!="YES",IF(#REF!="","","GOF - HISTORICAL - PLEASE REFER TO CELL J18"),"")</f>
        <v>#REF!</v>
      </c>
      <c r="E36" s="37"/>
      <c r="F36" s="140"/>
      <c r="G36" s="6"/>
      <c r="H36" s="37"/>
      <c r="I36" s="140"/>
      <c r="J36" s="6"/>
      <c r="K36" s="37"/>
      <c r="L36" s="140"/>
    </row>
    <row r="37" spans="1:12" x14ac:dyDescent="0.35">
      <c r="A37" s="6"/>
      <c r="B37" s="37"/>
      <c r="C37" s="140"/>
      <c r="D37" s="69"/>
      <c r="E37" s="37"/>
      <c r="F37" s="140"/>
      <c r="G37" s="6"/>
      <c r="H37" s="37"/>
      <c r="I37" s="140"/>
      <c r="J37" s="6"/>
      <c r="K37" s="37"/>
      <c r="L37" s="140"/>
    </row>
    <row r="38" spans="1:12" x14ac:dyDescent="0.35">
      <c r="A38" s="6"/>
      <c r="B38" s="37"/>
      <c r="C38" s="140"/>
      <c r="D38" s="394" t="e">
        <f>IF(#REF!="YES",IF(#REF!="","","GOF - HISTORICAL - PLEASE REFER TO CELL J19"),"")</f>
        <v>#REF!</v>
      </c>
      <c r="E38" s="37"/>
      <c r="F38" s="140"/>
      <c r="G38" s="6"/>
      <c r="H38" s="37"/>
      <c r="I38" s="140"/>
      <c r="J38" s="6"/>
      <c r="K38" s="37"/>
      <c r="L38" s="140"/>
    </row>
    <row r="39" spans="1:12" x14ac:dyDescent="0.35">
      <c r="A39" s="6"/>
      <c r="B39" s="37"/>
      <c r="C39" s="140"/>
      <c r="D39" s="69"/>
      <c r="E39" s="37"/>
      <c r="F39" s="140"/>
      <c r="G39" s="6"/>
      <c r="H39" s="37"/>
      <c r="I39" s="140"/>
      <c r="J39" s="6"/>
      <c r="K39" s="37"/>
      <c r="L39" s="140"/>
    </row>
    <row r="40" spans="1:12" x14ac:dyDescent="0.35">
      <c r="A40" s="6"/>
      <c r="B40" s="37"/>
      <c r="C40" s="140"/>
      <c r="D40" s="394" t="e">
        <f>IF(#REF!="YES",IF(#REF!="","","GOF - HISTORICAL - PLEASE REFER TO CELL J20"),"")</f>
        <v>#REF!</v>
      </c>
      <c r="E40" s="37"/>
      <c r="F40" s="140"/>
      <c r="G40" s="6"/>
      <c r="H40" s="37"/>
      <c r="I40" s="140"/>
      <c r="J40" s="6"/>
      <c r="K40" s="37"/>
      <c r="L40" s="140"/>
    </row>
    <row r="41" spans="1:12" x14ac:dyDescent="0.35">
      <c r="A41" s="6"/>
      <c r="B41" s="37"/>
      <c r="C41" s="140"/>
      <c r="D41" s="69"/>
      <c r="E41" s="37"/>
      <c r="F41" s="140"/>
      <c r="G41" s="6"/>
      <c r="H41" s="37"/>
      <c r="I41" s="140"/>
      <c r="J41" s="6"/>
      <c r="K41" s="37"/>
      <c r="L41" s="140"/>
    </row>
    <row r="42" spans="1:12" x14ac:dyDescent="0.35">
      <c r="A42" s="6"/>
      <c r="B42" s="37"/>
      <c r="C42" s="140"/>
      <c r="D42" s="394"/>
      <c r="E42" s="37"/>
      <c r="F42" s="140"/>
      <c r="G42" s="6"/>
      <c r="H42" s="37"/>
      <c r="I42" s="140"/>
      <c r="J42" s="6"/>
      <c r="K42" s="37"/>
      <c r="L42" s="140"/>
    </row>
    <row r="43" spans="1:12" ht="15" thickBot="1" x14ac:dyDescent="0.4">
      <c r="A43" s="10"/>
      <c r="B43" s="395"/>
      <c r="C43" s="141"/>
      <c r="D43" s="404"/>
      <c r="E43" s="395"/>
      <c r="F43" s="141"/>
      <c r="G43" s="10"/>
      <c r="H43" s="395"/>
      <c r="I43" s="141"/>
      <c r="J43" s="10"/>
      <c r="K43" s="395"/>
      <c r="L43" s="141"/>
    </row>
    <row r="44" spans="1:12" x14ac:dyDescent="0.35">
      <c r="D44" s="69"/>
    </row>
  </sheetData>
  <sheetProtection password="CE88" sheet="1" selectLockedCells="1"/>
  <mergeCells count="23">
    <mergeCell ref="A3:C3"/>
    <mergeCell ref="D3:F3"/>
    <mergeCell ref="G3:I3"/>
    <mergeCell ref="J3:L3"/>
    <mergeCell ref="A24:C24"/>
    <mergeCell ref="D24:F24"/>
    <mergeCell ref="G20:I21"/>
    <mergeCell ref="J5:L6"/>
    <mergeCell ref="J8:L9"/>
    <mergeCell ref="J11:L12"/>
    <mergeCell ref="G5:I6"/>
    <mergeCell ref="G8:I9"/>
    <mergeCell ref="G11:I12"/>
    <mergeCell ref="G14:I15"/>
    <mergeCell ref="J26:L27"/>
    <mergeCell ref="J29:L31"/>
    <mergeCell ref="G17:I18"/>
    <mergeCell ref="A26:C28"/>
    <mergeCell ref="G26:I27"/>
    <mergeCell ref="G29:I30"/>
    <mergeCell ref="A30:C32"/>
    <mergeCell ref="G24:I24"/>
    <mergeCell ref="J24:L24"/>
  </mergeCells>
  <pageMargins left="0.7" right="0.7" top="0.75" bottom="0.75" header="0.3" footer="0.3"/>
  <pageSetup paperSize="5" scale="6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3"/>
  <dimension ref="A1:M34"/>
  <sheetViews>
    <sheetView workbookViewId="0">
      <selection activeCell="H20" sqref="H20"/>
    </sheetView>
  </sheetViews>
  <sheetFormatPr defaultColWidth="9.08984375" defaultRowHeight="14.5" x14ac:dyDescent="0.35"/>
  <cols>
    <col min="1" max="1" width="25.6328125" style="12" customWidth="1"/>
    <col min="2" max="16384" width="9.08984375" style="12"/>
  </cols>
  <sheetData>
    <row r="1" spans="1:13" ht="22.5" x14ac:dyDescent="0.45">
      <c r="A1" s="13" t="s">
        <v>80</v>
      </c>
      <c r="B1" s="23"/>
      <c r="C1" s="24"/>
    </row>
    <row r="2" spans="1:13" x14ac:dyDescent="0.35">
      <c r="A2" s="23"/>
      <c r="B2" s="23"/>
      <c r="C2" s="24"/>
    </row>
    <row r="3" spans="1:13" x14ac:dyDescent="0.35">
      <c r="A3" s="25" t="s">
        <v>81</v>
      </c>
      <c r="B3" s="23"/>
      <c r="C3" s="24"/>
    </row>
    <row r="4" spans="1:13" x14ac:dyDescent="0.35">
      <c r="A4" s="25"/>
      <c r="B4" s="23"/>
      <c r="C4" s="23"/>
      <c r="D4" s="26"/>
      <c r="E4" s="26"/>
      <c r="F4" s="26"/>
      <c r="G4" s="26"/>
      <c r="H4" s="26"/>
      <c r="I4" s="26"/>
      <c r="J4" s="26"/>
      <c r="K4" s="26"/>
      <c r="L4" s="26"/>
      <c r="M4" s="26"/>
    </row>
    <row r="5" spans="1:13" x14ac:dyDescent="0.35">
      <c r="A5" s="23" t="s">
        <v>493</v>
      </c>
      <c r="B5" s="23"/>
      <c r="C5" s="23"/>
      <c r="D5" s="26"/>
      <c r="E5" s="26"/>
      <c r="F5" s="26"/>
      <c r="G5" s="26"/>
      <c r="H5" s="26"/>
      <c r="I5" s="26"/>
      <c r="J5" s="26"/>
      <c r="K5" s="26"/>
      <c r="L5" s="26"/>
      <c r="M5" s="26"/>
    </row>
    <row r="6" spans="1:13" x14ac:dyDescent="0.35">
      <c r="A6" s="26" t="s">
        <v>494</v>
      </c>
      <c r="B6" s="26"/>
      <c r="C6" s="26"/>
      <c r="D6" s="26"/>
      <c r="E6" s="26"/>
      <c r="F6" s="26"/>
      <c r="G6" s="26"/>
      <c r="H6" s="26"/>
      <c r="I6" s="26"/>
      <c r="J6" s="26"/>
      <c r="K6" s="26"/>
      <c r="L6" s="26"/>
      <c r="M6" s="26"/>
    </row>
    <row r="7" spans="1:13" x14ac:dyDescent="0.35">
      <c r="A7" s="26"/>
      <c r="B7" s="26"/>
      <c r="C7" s="26"/>
      <c r="D7" s="26"/>
      <c r="E7" s="26"/>
      <c r="F7" s="26"/>
      <c r="G7" s="26"/>
      <c r="H7" s="26"/>
      <c r="I7" s="26"/>
      <c r="J7" s="26"/>
      <c r="K7" s="26"/>
      <c r="L7" s="26"/>
      <c r="M7" s="26"/>
    </row>
    <row r="8" spans="1:13" x14ac:dyDescent="0.35">
      <c r="A8" s="25" t="s">
        <v>84</v>
      </c>
      <c r="B8" s="23"/>
      <c r="C8" s="24"/>
    </row>
    <row r="9" spans="1:13" x14ac:dyDescent="0.35">
      <c r="A9" s="25"/>
      <c r="B9" s="23"/>
      <c r="C9" s="24"/>
    </row>
    <row r="10" spans="1:13" x14ac:dyDescent="0.35">
      <c r="A10" s="27" t="s">
        <v>495</v>
      </c>
      <c r="B10" s="23"/>
      <c r="C10" s="24"/>
    </row>
    <row r="11" spans="1:13" x14ac:dyDescent="0.35">
      <c r="A11" s="27" t="s">
        <v>497</v>
      </c>
      <c r="B11" s="23"/>
      <c r="C11" s="24"/>
    </row>
    <row r="12" spans="1:13" x14ac:dyDescent="0.35">
      <c r="A12" s="27" t="s">
        <v>496</v>
      </c>
      <c r="B12" s="23"/>
      <c r="C12" s="24"/>
    </row>
    <row r="13" spans="1:13" x14ac:dyDescent="0.35">
      <c r="A13" s="28" t="s">
        <v>500</v>
      </c>
      <c r="B13" s="23"/>
      <c r="C13" s="24"/>
    </row>
    <row r="14" spans="1:13" x14ac:dyDescent="0.35">
      <c r="A14" s="28" t="s">
        <v>509</v>
      </c>
      <c r="B14" s="23"/>
      <c r="C14" s="24"/>
    </row>
    <row r="15" spans="1:13" x14ac:dyDescent="0.35">
      <c r="A15" s="28" t="s">
        <v>505</v>
      </c>
      <c r="B15" s="23"/>
      <c r="C15" s="24"/>
    </row>
    <row r="16" spans="1:13" ht="15" thickBot="1" x14ac:dyDescent="0.4">
      <c r="A16" s="29"/>
      <c r="B16" s="23"/>
      <c r="C16" s="24"/>
    </row>
    <row r="17" spans="1:4" ht="15" thickBot="1" x14ac:dyDescent="0.4">
      <c r="A17" s="40" t="s">
        <v>498</v>
      </c>
      <c r="B17" s="23"/>
      <c r="C17" s="24"/>
    </row>
    <row r="18" spans="1:4" x14ac:dyDescent="0.35">
      <c r="A18" s="29"/>
      <c r="B18" s="23"/>
      <c r="C18" s="24"/>
    </row>
    <row r="19" spans="1:4" x14ac:dyDescent="0.35">
      <c r="A19" s="29" t="s">
        <v>90</v>
      </c>
      <c r="B19" s="23"/>
      <c r="C19" s="24"/>
    </row>
    <row r="20" spans="1:4" ht="15" thickBot="1" x14ac:dyDescent="0.4">
      <c r="A20" s="29"/>
      <c r="B20" s="23"/>
      <c r="C20" s="24"/>
    </row>
    <row r="21" spans="1:4" ht="15" thickBot="1" x14ac:dyDescent="0.4">
      <c r="A21" s="40" t="s">
        <v>499</v>
      </c>
      <c r="B21" s="23"/>
      <c r="C21" s="24"/>
    </row>
    <row r="22" spans="1:4" x14ac:dyDescent="0.35">
      <c r="A22" s="29"/>
      <c r="B22" s="23"/>
      <c r="C22" s="24"/>
    </row>
    <row r="23" spans="1:4" x14ac:dyDescent="0.35">
      <c r="A23" s="467" t="s">
        <v>128</v>
      </c>
      <c r="B23" s="468"/>
      <c r="C23" s="468"/>
      <c r="D23" s="469"/>
    </row>
    <row r="24" spans="1:4" x14ac:dyDescent="0.35">
      <c r="B24" s="23"/>
      <c r="C24" s="24"/>
    </row>
    <row r="25" spans="1:4" x14ac:dyDescent="0.35">
      <c r="A25" s="39" t="s">
        <v>88</v>
      </c>
      <c r="B25" s="23"/>
      <c r="C25" s="24"/>
    </row>
    <row r="26" spans="1:4" x14ac:dyDescent="0.35">
      <c r="A26" s="31" t="s">
        <v>492</v>
      </c>
      <c r="B26" s="23"/>
      <c r="C26" s="24"/>
    </row>
    <row r="27" spans="1:4" x14ac:dyDescent="0.35">
      <c r="A27" s="31" t="s">
        <v>89</v>
      </c>
      <c r="B27" s="23"/>
      <c r="C27" s="24"/>
    </row>
    <row r="28" spans="1:4" x14ac:dyDescent="0.35">
      <c r="A28" s="173"/>
      <c r="B28" s="23"/>
      <c r="C28" s="24"/>
    </row>
    <row r="29" spans="1:4" x14ac:dyDescent="0.35">
      <c r="A29" s="467" t="s">
        <v>501</v>
      </c>
      <c r="B29" s="468"/>
      <c r="C29" s="468"/>
      <c r="D29" s="469"/>
    </row>
    <row r="31" spans="1:4" x14ac:dyDescent="0.35">
      <c r="A31" s="31" t="s">
        <v>502</v>
      </c>
    </row>
    <row r="32" spans="1:4" x14ac:dyDescent="0.35">
      <c r="A32" s="32" t="s">
        <v>503</v>
      </c>
    </row>
    <row r="33" spans="1:1" x14ac:dyDescent="0.35">
      <c r="A33" s="32" t="s">
        <v>506</v>
      </c>
    </row>
    <row r="34" spans="1:1" x14ac:dyDescent="0.35">
      <c r="A34" s="32" t="s">
        <v>114</v>
      </c>
    </row>
  </sheetData>
  <sheetProtection selectLockedCells="1"/>
  <mergeCells count="2">
    <mergeCell ref="A23:D23"/>
    <mergeCell ref="A29:D2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V212"/>
  <sheetViews>
    <sheetView showGridLines="0" tabSelected="1" topLeftCell="C1" zoomScale="130" zoomScaleNormal="130" zoomScaleSheetLayoutView="55" workbookViewId="0">
      <selection activeCell="C25" sqref="C25"/>
    </sheetView>
  </sheetViews>
  <sheetFormatPr defaultColWidth="8.90625" defaultRowHeight="14.5" x14ac:dyDescent="0.35"/>
  <cols>
    <col min="1" max="1" width="8.453125" style="229" hidden="1" customWidth="1"/>
    <col min="2" max="2" width="10" style="229" hidden="1" customWidth="1"/>
    <col min="3" max="3" width="65.36328125" style="232" customWidth="1"/>
    <col min="4" max="5" width="16.90625" style="232" hidden="1" customWidth="1"/>
    <col min="6" max="6" width="20.453125" style="232" customWidth="1"/>
    <col min="7" max="7" width="22" style="232" customWidth="1"/>
    <col min="8" max="8" width="20.453125" style="232" customWidth="1"/>
    <col min="9" max="9" width="19.453125" style="232" hidden="1" customWidth="1"/>
    <col min="10" max="10" width="18.36328125" style="232" customWidth="1"/>
    <col min="11" max="11" width="46.36328125" style="232" hidden="1" customWidth="1"/>
    <col min="12" max="12" width="12.08984375" style="232" hidden="1" customWidth="1"/>
    <col min="13" max="13" width="14.90625" style="232" customWidth="1"/>
    <col min="14" max="14" width="18.6328125" style="232" customWidth="1"/>
    <col min="15" max="15" width="19.6328125" style="232" customWidth="1"/>
    <col min="16" max="16" width="18.1796875" style="232" customWidth="1"/>
    <col min="17" max="17" width="14.81640625" style="232" customWidth="1"/>
    <col min="18" max="18" width="15.54296875" style="232" customWidth="1"/>
    <col min="19" max="19" width="14.1796875" style="232" customWidth="1"/>
    <col min="20" max="20" width="15.54296875" style="232" customWidth="1"/>
    <col min="21" max="21" width="15" style="232" customWidth="1"/>
    <col min="22" max="22" width="15.6328125" style="232" customWidth="1"/>
    <col min="23" max="23" width="11.90625" style="232" customWidth="1"/>
    <col min="24" max="24" width="13.6328125" style="232" customWidth="1"/>
    <col min="25" max="25" width="12.90625" style="232" customWidth="1"/>
    <col min="26" max="26" width="21.08984375" style="232" hidden="1" customWidth="1"/>
    <col min="27" max="27" width="53" style="232" hidden="1" customWidth="1"/>
    <col min="28" max="34" width="16.90625" style="232" hidden="1" customWidth="1"/>
    <col min="35" max="35" width="8.90625" style="232" hidden="1" customWidth="1"/>
    <col min="36" max="37" width="17" style="229" customWidth="1"/>
    <col min="38" max="48" width="8.90625" style="229"/>
    <col min="49" max="16384" width="8.90625" style="232"/>
  </cols>
  <sheetData>
    <row r="1" spans="1:48" s="229" customFormat="1" ht="22.5" x14ac:dyDescent="0.45">
      <c r="C1" s="230" t="s">
        <v>531</v>
      </c>
      <c r="D1" s="236"/>
    </row>
    <row r="2" spans="1:48" s="229" customFormat="1" x14ac:dyDescent="0.35"/>
    <row r="3" spans="1:48" s="229" customFormat="1" ht="18.5" hidden="1" x14ac:dyDescent="0.45">
      <c r="C3" s="237" t="s">
        <v>0</v>
      </c>
      <c r="D3" s="237"/>
    </row>
    <row r="4" spans="1:48" s="229" customFormat="1" hidden="1" x14ac:dyDescent="0.35">
      <c r="C4" s="238" t="s">
        <v>1</v>
      </c>
      <c r="D4" s="239"/>
    </row>
    <row r="5" spans="1:48" s="229" customFormat="1" hidden="1" x14ac:dyDescent="0.35"/>
    <row r="6" spans="1:48" s="229" customFormat="1" hidden="1" x14ac:dyDescent="0.35">
      <c r="C6" s="488" t="s">
        <v>2</v>
      </c>
      <c r="D6" s="489"/>
      <c r="E6" s="489"/>
      <c r="F6" s="489"/>
      <c r="G6" s="489"/>
      <c r="H6" s="489"/>
      <c r="I6" s="489"/>
      <c r="J6" s="490"/>
    </row>
    <row r="7" spans="1:48" s="229" customFormat="1" ht="14.4" customHeight="1" x14ac:dyDescent="0.35"/>
    <row r="8" spans="1:48" s="240" customFormat="1" ht="50.4" customHeight="1" x14ac:dyDescent="0.35">
      <c r="A8" s="233"/>
      <c r="B8" s="233"/>
      <c r="C8" s="491" t="s">
        <v>512</v>
      </c>
      <c r="D8" s="492"/>
      <c r="E8" s="492"/>
      <c r="F8" s="492"/>
      <c r="G8" s="492"/>
      <c r="H8" s="492"/>
      <c r="I8" s="493" t="s">
        <v>530</v>
      </c>
      <c r="J8" s="494"/>
      <c r="K8" s="479" t="s">
        <v>529</v>
      </c>
      <c r="L8" s="480"/>
      <c r="M8" s="481"/>
      <c r="N8" s="481"/>
      <c r="O8" s="481"/>
      <c r="P8" s="481"/>
      <c r="Q8" s="481"/>
      <c r="R8" s="481"/>
      <c r="S8" s="481"/>
      <c r="T8" s="481"/>
      <c r="U8" s="481"/>
      <c r="V8" s="481"/>
      <c r="W8" s="481"/>
      <c r="X8" s="481"/>
      <c r="Y8" s="482"/>
      <c r="Z8" s="241" t="s">
        <v>5</v>
      </c>
      <c r="AA8" s="242"/>
      <c r="AB8" s="483" t="s">
        <v>6</v>
      </c>
      <c r="AC8" s="484"/>
      <c r="AD8" s="484"/>
      <c r="AE8" s="484"/>
      <c r="AF8" s="484"/>
      <c r="AG8" s="484"/>
      <c r="AH8" s="485"/>
      <c r="AJ8" s="233"/>
      <c r="AK8" s="233"/>
      <c r="AL8" s="233"/>
      <c r="AM8" s="233"/>
      <c r="AN8" s="233"/>
      <c r="AO8" s="233"/>
      <c r="AP8" s="233"/>
      <c r="AQ8" s="233"/>
      <c r="AR8" s="233"/>
      <c r="AS8" s="233"/>
      <c r="AT8" s="233"/>
      <c r="AU8" s="233"/>
      <c r="AV8" s="233"/>
    </row>
    <row r="9" spans="1:48" s="240" customFormat="1" ht="79.650000000000006" customHeight="1" thickBot="1" x14ac:dyDescent="0.4">
      <c r="A9" s="233"/>
      <c r="B9" s="233"/>
      <c r="C9" s="243" t="s">
        <v>7</v>
      </c>
      <c r="D9" s="356" t="s">
        <v>377</v>
      </c>
      <c r="E9" s="243" t="s">
        <v>8</v>
      </c>
      <c r="F9" s="243" t="s">
        <v>9</v>
      </c>
      <c r="G9" s="243" t="s">
        <v>10</v>
      </c>
      <c r="H9" s="243" t="s">
        <v>11</v>
      </c>
      <c r="I9" s="243" t="s">
        <v>12</v>
      </c>
      <c r="J9" s="243" t="s">
        <v>13</v>
      </c>
      <c r="K9" s="486" t="s">
        <v>14</v>
      </c>
      <c r="L9" s="487"/>
      <c r="M9" s="353" t="s">
        <v>532</v>
      </c>
      <c r="N9" s="353" t="s">
        <v>533</v>
      </c>
      <c r="O9" s="353" t="s">
        <v>534</v>
      </c>
      <c r="P9" s="353" t="s">
        <v>535</v>
      </c>
      <c r="Q9" s="353" t="s">
        <v>536</v>
      </c>
      <c r="R9" s="353" t="s">
        <v>537</v>
      </c>
      <c r="S9" s="353" t="s">
        <v>538</v>
      </c>
      <c r="T9" s="353" t="s">
        <v>539</v>
      </c>
      <c r="U9" s="429" t="s">
        <v>540</v>
      </c>
      <c r="V9" s="429" t="s">
        <v>541</v>
      </c>
      <c r="W9" s="429" t="s">
        <v>542</v>
      </c>
      <c r="X9" s="353" t="s">
        <v>543</v>
      </c>
      <c r="Y9" s="245" t="s">
        <v>544</v>
      </c>
      <c r="Z9" s="243" t="s">
        <v>16</v>
      </c>
      <c r="AA9" s="243" t="s">
        <v>17</v>
      </c>
      <c r="AB9" s="243" t="s">
        <v>18</v>
      </c>
      <c r="AC9" s="243" t="s">
        <v>19</v>
      </c>
      <c r="AD9" s="243" t="s">
        <v>20</v>
      </c>
      <c r="AE9" s="244" t="s">
        <v>21</v>
      </c>
      <c r="AF9" s="243" t="s">
        <v>22</v>
      </c>
      <c r="AG9" s="243" t="s">
        <v>23</v>
      </c>
      <c r="AH9" s="243" t="s">
        <v>24</v>
      </c>
      <c r="AJ9" s="233"/>
      <c r="AK9" s="233"/>
      <c r="AL9" s="233"/>
      <c r="AM9" s="233"/>
      <c r="AN9" s="233"/>
      <c r="AO9" s="233"/>
      <c r="AP9" s="233"/>
      <c r="AQ9" s="233"/>
      <c r="AR9" s="233"/>
      <c r="AS9" s="233"/>
      <c r="AT9" s="233"/>
      <c r="AU9" s="233"/>
      <c r="AV9" s="233"/>
    </row>
    <row r="10" spans="1:48" s="240" customFormat="1" ht="15" hidden="1" thickBot="1" x14ac:dyDescent="0.4">
      <c r="A10" s="233" t="s">
        <v>25</v>
      </c>
      <c r="B10" s="233"/>
      <c r="C10" s="246" t="s">
        <v>26</v>
      </c>
      <c r="D10" s="247" t="s">
        <v>27</v>
      </c>
      <c r="E10" s="247" t="s">
        <v>28</v>
      </c>
      <c r="F10" s="247" t="s">
        <v>29</v>
      </c>
      <c r="G10" s="247" t="s">
        <v>30</v>
      </c>
      <c r="H10" s="247" t="s">
        <v>31</v>
      </c>
      <c r="I10" s="248" t="s">
        <v>32</v>
      </c>
      <c r="J10" s="249" t="s">
        <v>13</v>
      </c>
      <c r="K10" s="250" t="s">
        <v>33</v>
      </c>
      <c r="L10" s="251" t="s">
        <v>34</v>
      </c>
      <c r="M10" s="252" t="s">
        <v>35</v>
      </c>
      <c r="N10" s="252" t="s">
        <v>36</v>
      </c>
      <c r="O10" s="252" t="s">
        <v>37</v>
      </c>
      <c r="P10" s="252" t="s">
        <v>38</v>
      </c>
      <c r="Q10" s="252" t="s">
        <v>39</v>
      </c>
      <c r="R10" s="252" t="s">
        <v>40</v>
      </c>
      <c r="S10" s="252" t="s">
        <v>41</v>
      </c>
      <c r="T10" s="253" t="s">
        <v>42</v>
      </c>
      <c r="U10" s="430" t="s">
        <v>43</v>
      </c>
      <c r="V10" s="437" t="s">
        <v>44</v>
      </c>
      <c r="W10" s="252" t="s">
        <v>45</v>
      </c>
      <c r="X10" s="254" t="s">
        <v>46</v>
      </c>
      <c r="Y10" s="255" t="s">
        <v>15</v>
      </c>
      <c r="Z10" s="256" t="s">
        <v>16</v>
      </c>
      <c r="AA10" s="257" t="s">
        <v>17</v>
      </c>
      <c r="AB10" s="256" t="s">
        <v>18</v>
      </c>
      <c r="AC10" s="256" t="s">
        <v>19</v>
      </c>
      <c r="AD10" s="256" t="s">
        <v>20</v>
      </c>
      <c r="AE10" s="258" t="s">
        <v>21</v>
      </c>
      <c r="AF10" s="259" t="e">
        <f>AD12*Y12*J12</f>
        <v>#REF!</v>
      </c>
      <c r="AG10" s="259" t="e">
        <f>AC12*Y12*J12</f>
        <v>#VALUE!</v>
      </c>
      <c r="AH10" s="259" t="e">
        <f>AF10+AG10</f>
        <v>#REF!</v>
      </c>
      <c r="AJ10" s="233"/>
      <c r="AK10" s="233"/>
      <c r="AL10" s="233"/>
      <c r="AM10" s="233"/>
      <c r="AN10" s="233"/>
      <c r="AO10" s="233"/>
      <c r="AP10" s="233"/>
      <c r="AQ10" s="233"/>
      <c r="AR10" s="233"/>
      <c r="AS10" s="233"/>
      <c r="AT10" s="233"/>
      <c r="AU10" s="233"/>
      <c r="AV10" s="233"/>
    </row>
    <row r="11" spans="1:48" s="233" customFormat="1" ht="15" thickBot="1" x14ac:dyDescent="0.4">
      <c r="C11" s="260"/>
      <c r="D11" s="261"/>
      <c r="E11" s="261"/>
      <c r="F11" s="261"/>
      <c r="G11" s="261"/>
      <c r="H11" s="261"/>
      <c r="I11" s="262"/>
      <c r="J11" s="263" t="str">
        <f>IF(ISERROR(VLOOKUP('Enrollment worksheet'!$G11,$A$208:$B$711,2,FALSE)*'Enrollment worksheet'!$H11/12),"",(VLOOKUP('Enrollment worksheet'!$G11,$A$208:$B$711,2,FALSE)*'Enrollment worksheet'!$H11/12))</f>
        <v/>
      </c>
      <c r="K11" s="264" t="str">
        <f>IF(D11="Market",$A$195,IF(D11="Municipal",$A$196,""))</f>
        <v/>
      </c>
      <c r="L11" s="265" t="str">
        <f t="shared" ref="L11:L31" si="0">IF(D11="Market","",IF(D11="Municipal",I11-AC11,""))</f>
        <v/>
      </c>
      <c r="M11" s="266"/>
      <c r="N11" s="267"/>
      <c r="O11" s="267"/>
      <c r="P11" s="268"/>
      <c r="Q11" s="267"/>
      <c r="R11" s="269"/>
      <c r="S11" s="268" t="s">
        <v>216</v>
      </c>
      <c r="T11" s="267"/>
      <c r="U11" s="267"/>
      <c r="V11" s="438"/>
      <c r="W11" s="267"/>
      <c r="X11" s="439"/>
      <c r="Y11" s="435"/>
      <c r="Z11" s="270"/>
      <c r="AA11" s="271"/>
      <c r="AB11" s="272"/>
      <c r="AC11" s="273"/>
      <c r="AD11" s="272"/>
      <c r="AE11" s="274"/>
      <c r="AF11" s="273"/>
      <c r="AG11" s="273"/>
      <c r="AH11" s="273"/>
    </row>
    <row r="12" spans="1:48" s="240" customFormat="1" x14ac:dyDescent="0.35">
      <c r="A12" s="233"/>
      <c r="B12" s="233"/>
      <c r="C12" s="373"/>
      <c r="D12" s="464"/>
      <c r="E12" s="374"/>
      <c r="F12" s="374"/>
      <c r="G12" s="374"/>
      <c r="H12" s="374"/>
      <c r="I12" s="375"/>
      <c r="J12" s="376" t="str">
        <f>IF(ISERROR(VLOOKUP('Enrollment worksheet'!$G12,$A$208:$B$711,2,FALSE)*'Enrollment worksheet'!$H12/12),"",(VLOOKUP('Enrollment worksheet'!$G12,$A$208:$B$711,2,FALSE)*'Enrollment worksheet'!$H12/12))</f>
        <v/>
      </c>
      <c r="K12" s="377" t="str">
        <f>IF(D12="Market",$A$196,IF(D12="Municipal",$A$197,""))</f>
        <v/>
      </c>
      <c r="L12" s="378" t="str">
        <f t="shared" si="0"/>
        <v/>
      </c>
      <c r="M12" s="413"/>
      <c r="N12" s="379"/>
      <c r="O12" s="379"/>
      <c r="P12" s="379"/>
      <c r="Q12" s="379"/>
      <c r="R12" s="379"/>
      <c r="S12" s="379"/>
      <c r="T12" s="379"/>
      <c r="U12" s="431"/>
      <c r="V12" s="413"/>
      <c r="W12" s="379"/>
      <c r="X12" s="649"/>
      <c r="Y12" s="351" t="str">
        <f t="shared" ref="Y12:Y31" si="1">IF(ISERROR(AVERAGE(M12,N12,O12,P12,Q12,R12,S12,T12,U12,V12,W12,X12)),"", (AVERAGE(M12,N12,O12,P12,Q12,R12,S12,T12,U12,V12,W12,X12)))</f>
        <v/>
      </c>
      <c r="Z12" s="276"/>
      <c r="AA12" s="277" t="str">
        <f>C12&amp;F12&amp;E12</f>
        <v/>
      </c>
      <c r="AB12" s="259" t="e">
        <f>IF(I12*#REF!=0,"",I12*#REF!)</f>
        <v>#REF!</v>
      </c>
      <c r="AC12" s="259" t="str">
        <f>IF(ISERROR(VLOOKUP('Enrollment worksheet'!$F12,Legend2!$A$46:$B$56,2,FALSE)),"",(VLOOKUP('Enrollment worksheet'!$F12,Legend2!$A$46:$B$56,2,FALSE)))</f>
        <v/>
      </c>
      <c r="AD12" s="259" t="e">
        <f>IF((AB12)="",AC12,AB12+AC12)</f>
        <v>#REF!</v>
      </c>
      <c r="AE12" s="278" t="str">
        <f>IFERROR(I12-AD12,"")</f>
        <v/>
      </c>
      <c r="AF12" s="259" t="e">
        <f>AD13*Y13*J13</f>
        <v>#REF!</v>
      </c>
      <c r="AG12" s="259" t="e">
        <f>AC13*Y13*J13</f>
        <v>#VALUE!</v>
      </c>
      <c r="AH12" s="259" t="e">
        <f>AF12+AG12</f>
        <v>#REF!</v>
      </c>
      <c r="AJ12" s="233"/>
      <c r="AK12" s="233"/>
      <c r="AL12" s="233"/>
      <c r="AM12" s="233"/>
      <c r="AN12" s="233"/>
      <c r="AO12" s="233"/>
      <c r="AP12" s="233"/>
      <c r="AQ12" s="233"/>
      <c r="AR12" s="233"/>
      <c r="AS12" s="233"/>
      <c r="AT12" s="233"/>
      <c r="AU12" s="233"/>
      <c r="AV12" s="233"/>
    </row>
    <row r="13" spans="1:48" s="240" customFormat="1" x14ac:dyDescent="0.35">
      <c r="A13" s="233"/>
      <c r="B13" s="233"/>
      <c r="C13" s="334"/>
      <c r="D13" s="206"/>
      <c r="E13" s="206"/>
      <c r="F13" s="206"/>
      <c r="G13" s="206"/>
      <c r="H13" s="206"/>
      <c r="I13" s="207"/>
      <c r="J13" s="279" t="str">
        <f>IF(ISERROR(VLOOKUP('Enrollment worksheet'!$G13,$A$208:$B$711,2,FALSE)*'Enrollment worksheet'!$H13/12),"",(VLOOKUP('Enrollment worksheet'!$G13,$A$208:$B$711,2,FALSE)*'Enrollment worksheet'!$H13/12))</f>
        <v/>
      </c>
      <c r="K13" s="275" t="str">
        <f>IF(D13="Market",$A$196,IF(D13="Municipal",$A$197,""))</f>
        <v/>
      </c>
      <c r="L13" s="280" t="str">
        <f t="shared" si="0"/>
        <v/>
      </c>
      <c r="M13" s="414"/>
      <c r="N13" s="352"/>
      <c r="O13" s="352"/>
      <c r="P13" s="352"/>
      <c r="Q13" s="352"/>
      <c r="R13" s="352"/>
      <c r="S13" s="352"/>
      <c r="T13" s="352"/>
      <c r="U13" s="432"/>
      <c r="V13" s="414"/>
      <c r="W13" s="352"/>
      <c r="X13" s="650"/>
      <c r="Y13" s="351" t="str">
        <f t="shared" si="1"/>
        <v/>
      </c>
      <c r="Z13" s="276" t="str">
        <f>IFERROR(I13*J13*Y13,"")</f>
        <v/>
      </c>
      <c r="AA13" s="277" t="str">
        <f>C13&amp;F13&amp;E13</f>
        <v/>
      </c>
      <c r="AB13" s="259" t="e">
        <f>IF(I13*#REF!=0,"",I13*#REF!)</f>
        <v>#REF!</v>
      </c>
      <c r="AC13" s="259" t="str">
        <f>IF(ISERROR(VLOOKUP('Enrollment worksheet'!$F13,Legend2!$A$46:$B$56,2,FALSE)),"",(VLOOKUP('Enrollment worksheet'!$F13,Legend2!$A$46:$B$56,2,FALSE)))</f>
        <v/>
      </c>
      <c r="AD13" s="259" t="e">
        <f>IF((AB13)="",AC13,AB13+AC13)</f>
        <v>#REF!</v>
      </c>
      <c r="AE13" s="278" t="str">
        <f>IFERROR(I13-AD13,"")</f>
        <v/>
      </c>
      <c r="AF13" s="259" t="e">
        <f>AD14*Y14*J14</f>
        <v>#REF!</v>
      </c>
      <c r="AG13" s="259" t="e">
        <f>AC14*Y14*J14</f>
        <v>#VALUE!</v>
      </c>
      <c r="AH13" s="259" t="e">
        <f>AF13+AG13</f>
        <v>#REF!</v>
      </c>
      <c r="AJ13" s="233"/>
      <c r="AK13" s="233"/>
      <c r="AL13" s="233"/>
      <c r="AM13" s="233"/>
      <c r="AN13" s="233"/>
      <c r="AO13" s="233"/>
      <c r="AP13" s="233"/>
      <c r="AQ13" s="233"/>
      <c r="AR13" s="233"/>
      <c r="AS13" s="233"/>
      <c r="AT13" s="233"/>
      <c r="AU13" s="233"/>
      <c r="AV13" s="233"/>
    </row>
    <row r="14" spans="1:48" s="240" customFormat="1" x14ac:dyDescent="0.35">
      <c r="A14" s="233"/>
      <c r="B14" s="233"/>
      <c r="C14" s="334"/>
      <c r="D14" s="206"/>
      <c r="E14" s="206"/>
      <c r="F14" s="206"/>
      <c r="G14" s="206"/>
      <c r="H14" s="206"/>
      <c r="I14" s="207"/>
      <c r="J14" s="279" t="str">
        <f>IF(ISERROR(VLOOKUP('Enrollment worksheet'!$G14,$A$208:$B$711,2,FALSE)*'Enrollment worksheet'!$H14/12),"",(VLOOKUP('Enrollment worksheet'!$G14,$A$208:$B$711,2,FALSE)*'Enrollment worksheet'!$H14/12))</f>
        <v/>
      </c>
      <c r="K14" s="275" t="str">
        <f>IF(D14="Market",$A$196,IF(D14="Municipal",$A$197,""))</f>
        <v/>
      </c>
      <c r="L14" s="280" t="str">
        <f t="shared" si="0"/>
        <v/>
      </c>
      <c r="M14" s="414"/>
      <c r="N14" s="352"/>
      <c r="O14" s="352"/>
      <c r="P14" s="352"/>
      <c r="Q14" s="352"/>
      <c r="R14" s="352"/>
      <c r="S14" s="352"/>
      <c r="T14" s="352"/>
      <c r="U14" s="432"/>
      <c r="V14" s="414"/>
      <c r="W14" s="352"/>
      <c r="X14" s="650"/>
      <c r="Y14" s="351" t="str">
        <f t="shared" si="1"/>
        <v/>
      </c>
      <c r="Z14" s="276" t="str">
        <f>IFERROR(I14*J14*Y14,"")</f>
        <v/>
      </c>
      <c r="AA14" s="277" t="str">
        <f>C14&amp;F14&amp;E14</f>
        <v/>
      </c>
      <c r="AB14" s="259" t="e">
        <f>IF(I14*#REF!=0,"",I14*#REF!)</f>
        <v>#REF!</v>
      </c>
      <c r="AC14" s="259" t="str">
        <f>IF(ISERROR(VLOOKUP('Enrollment worksheet'!$F14,Legend2!$A$46:$B$56,2,FALSE)),"",(VLOOKUP('Enrollment worksheet'!$F14,Legend2!$A$46:$B$56,2,FALSE)))</f>
        <v/>
      </c>
      <c r="AD14" s="259" t="e">
        <f>IF((AB14)="",AC14,AB14+AC14)</f>
        <v>#REF!</v>
      </c>
      <c r="AE14" s="278" t="str">
        <f>IFERROR(I14-AD14,"")</f>
        <v/>
      </c>
      <c r="AF14" s="259" t="e">
        <f>AD15*Y15*J15</f>
        <v>#REF!</v>
      </c>
      <c r="AG14" s="259" t="e">
        <f>AC15*Y15*J15</f>
        <v>#VALUE!</v>
      </c>
      <c r="AH14" s="259" t="e">
        <f>AF14+AG14</f>
        <v>#REF!</v>
      </c>
      <c r="AJ14" s="233"/>
      <c r="AK14" s="233"/>
      <c r="AL14" s="233"/>
      <c r="AM14" s="233"/>
      <c r="AN14" s="233"/>
      <c r="AO14" s="233"/>
      <c r="AP14" s="233"/>
      <c r="AQ14" s="233"/>
      <c r="AR14" s="233"/>
      <c r="AS14" s="233"/>
      <c r="AT14" s="233"/>
      <c r="AU14" s="233"/>
      <c r="AV14" s="233"/>
    </row>
    <row r="15" spans="1:48" s="240" customFormat="1" x14ac:dyDescent="0.35">
      <c r="A15" s="233"/>
      <c r="B15" s="233"/>
      <c r="C15" s="334"/>
      <c r="D15" s="206"/>
      <c r="E15" s="206"/>
      <c r="F15" s="206"/>
      <c r="G15" s="206"/>
      <c r="H15" s="206"/>
      <c r="I15" s="207"/>
      <c r="J15" s="279" t="str">
        <f>IF(ISERROR(VLOOKUP('Enrollment worksheet'!$G15,$A$208:$B$711,2,FALSE)*'Enrollment worksheet'!$H15/12),"",(VLOOKUP('Enrollment worksheet'!$G15,$A$208:$B$711,2,FALSE)*'Enrollment worksheet'!$H15/12))</f>
        <v/>
      </c>
      <c r="K15" s="275" t="str">
        <f>IF(D15="Market",$A$196,IF(D15="Municipal",$A$197,""))</f>
        <v/>
      </c>
      <c r="L15" s="280" t="str">
        <f t="shared" si="0"/>
        <v/>
      </c>
      <c r="M15" s="415"/>
      <c r="N15" s="205"/>
      <c r="O15" s="205"/>
      <c r="P15" s="205"/>
      <c r="Q15" s="205"/>
      <c r="R15" s="205"/>
      <c r="S15" s="205"/>
      <c r="T15" s="205"/>
      <c r="U15" s="433"/>
      <c r="V15" s="415"/>
      <c r="W15" s="205"/>
      <c r="X15" s="651"/>
      <c r="Y15" s="351" t="str">
        <f t="shared" si="1"/>
        <v/>
      </c>
      <c r="Z15" s="276" t="str">
        <f>IFERROR(I15*J15*Y15,"")</f>
        <v/>
      </c>
      <c r="AA15" s="277" t="str">
        <f>C15&amp;F15&amp;E15</f>
        <v/>
      </c>
      <c r="AB15" s="259" t="e">
        <f>IF(I15*#REF!=0,"",I15*#REF!)</f>
        <v>#REF!</v>
      </c>
      <c r="AC15" s="259" t="str">
        <f>IF(ISERROR(VLOOKUP('Enrollment worksheet'!$F15,Legend2!$A$46:$B$56,2,FALSE)),"",(VLOOKUP('Enrollment worksheet'!$F15,Legend2!$A$46:$B$56,2,FALSE)))</f>
        <v/>
      </c>
      <c r="AD15" s="259" t="e">
        <f>IF((AB15)="",AC15,AB15+AC15)</f>
        <v>#REF!</v>
      </c>
      <c r="AE15" s="278" t="str">
        <f>IFERROR(I15-AD15,"")</f>
        <v/>
      </c>
      <c r="AF15" s="259" t="e">
        <f>AD22*Y22*J22</f>
        <v>#REF!</v>
      </c>
      <c r="AG15" s="259" t="e">
        <f>AC22*Y22*J22</f>
        <v>#VALUE!</v>
      </c>
      <c r="AH15" s="259" t="e">
        <f>AF15+AG15</f>
        <v>#REF!</v>
      </c>
      <c r="AJ15" s="233"/>
      <c r="AK15" s="233"/>
      <c r="AL15" s="233"/>
      <c r="AM15" s="233"/>
      <c r="AN15" s="233"/>
      <c r="AO15" s="233"/>
      <c r="AP15" s="233"/>
      <c r="AQ15" s="233"/>
      <c r="AR15" s="233"/>
      <c r="AS15" s="233"/>
      <c r="AT15" s="233"/>
      <c r="AU15" s="233"/>
      <c r="AV15" s="233"/>
    </row>
    <row r="16" spans="1:48" s="240" customFormat="1" x14ac:dyDescent="0.35">
      <c r="A16" s="233"/>
      <c r="B16" s="233"/>
      <c r="C16" s="334"/>
      <c r="D16" s="206"/>
      <c r="E16" s="206"/>
      <c r="F16" s="206"/>
      <c r="G16" s="206"/>
      <c r="H16" s="206"/>
      <c r="I16" s="207"/>
      <c r="J16" s="279" t="str">
        <f>IF(ISERROR(VLOOKUP('Enrollment worksheet'!$G16,$A$208:$B$711,2,FALSE)*'Enrollment worksheet'!$H16/12),"",(VLOOKUP('Enrollment worksheet'!$G16,$A$208:$B$711,2,FALSE)*'Enrollment worksheet'!$H16/12))</f>
        <v/>
      </c>
      <c r="K16" s="275" t="str">
        <f t="shared" ref="K16:K21" si="2">IF(D16="Market",$A$196,IF(D16="Municipal",$A$200,""))</f>
        <v/>
      </c>
      <c r="L16" s="280" t="str">
        <f t="shared" si="0"/>
        <v/>
      </c>
      <c r="M16" s="415"/>
      <c r="N16" s="205"/>
      <c r="O16" s="205"/>
      <c r="P16" s="205"/>
      <c r="Q16" s="205"/>
      <c r="R16" s="205"/>
      <c r="S16" s="205"/>
      <c r="T16" s="205"/>
      <c r="U16" s="433"/>
      <c r="V16" s="415"/>
      <c r="W16" s="205"/>
      <c r="X16" s="651"/>
      <c r="Y16" s="351" t="str">
        <f t="shared" si="1"/>
        <v/>
      </c>
      <c r="Z16" s="276"/>
      <c r="AA16" s="277" t="str">
        <f t="shared" ref="AA16:AA21" si="3">C16&amp;F16&amp;E16</f>
        <v/>
      </c>
      <c r="AB16" s="259"/>
      <c r="AC16" s="259" t="str">
        <f>IF(ISERROR(VLOOKUP('Enrollment worksheet'!$F16,Legend2!$A$46:$B$56,2,FALSE)),"",(VLOOKUP('Enrollment worksheet'!$F16,Legend2!$A$46:$B$56,2,FALSE)))</f>
        <v/>
      </c>
      <c r="AD16" s="259"/>
      <c r="AE16" s="278"/>
      <c r="AF16" s="259"/>
      <c r="AG16" s="259"/>
      <c r="AH16" s="259"/>
      <c r="AJ16" s="233"/>
      <c r="AK16" s="233"/>
      <c r="AL16" s="233"/>
      <c r="AM16" s="233"/>
      <c r="AN16" s="233"/>
      <c r="AO16" s="233"/>
      <c r="AP16" s="233"/>
      <c r="AQ16" s="233"/>
      <c r="AR16" s="233"/>
      <c r="AS16" s="233"/>
      <c r="AT16" s="233"/>
      <c r="AU16" s="233"/>
      <c r="AV16" s="233"/>
    </row>
    <row r="17" spans="1:48" s="240" customFormat="1" x14ac:dyDescent="0.35">
      <c r="A17" s="233"/>
      <c r="B17" s="233"/>
      <c r="C17" s="334"/>
      <c r="D17" s="206"/>
      <c r="E17" s="206"/>
      <c r="F17" s="206"/>
      <c r="G17" s="206"/>
      <c r="H17" s="206"/>
      <c r="I17" s="207"/>
      <c r="J17" s="279" t="str">
        <f>IF(ISERROR(VLOOKUP('Enrollment worksheet'!$G17,$A$208:$B$711,2,FALSE)*'Enrollment worksheet'!$H17/12),"",(VLOOKUP('Enrollment worksheet'!$G17,$A$208:$B$711,2,FALSE)*'Enrollment worksheet'!$H17/12))</f>
        <v/>
      </c>
      <c r="K17" s="275" t="str">
        <f t="shared" si="2"/>
        <v/>
      </c>
      <c r="L17" s="280" t="str">
        <f t="shared" si="0"/>
        <v/>
      </c>
      <c r="M17" s="415"/>
      <c r="N17" s="205"/>
      <c r="O17" s="205"/>
      <c r="P17" s="205"/>
      <c r="Q17" s="205"/>
      <c r="R17" s="205"/>
      <c r="S17" s="205"/>
      <c r="T17" s="205"/>
      <c r="U17" s="433"/>
      <c r="V17" s="415"/>
      <c r="W17" s="205"/>
      <c r="X17" s="651"/>
      <c r="Y17" s="351" t="str">
        <f t="shared" si="1"/>
        <v/>
      </c>
      <c r="Z17" s="276"/>
      <c r="AA17" s="277" t="str">
        <f t="shared" si="3"/>
        <v/>
      </c>
      <c r="AB17" s="259"/>
      <c r="AC17" s="259" t="str">
        <f>IF(ISERROR(VLOOKUP('Enrollment worksheet'!$F17,Legend2!$A$46:$B$56,2,FALSE)),"",(VLOOKUP('Enrollment worksheet'!$F17,Legend2!$A$46:$B$56,2,FALSE)))</f>
        <v/>
      </c>
      <c r="AD17" s="259"/>
      <c r="AE17" s="278"/>
      <c r="AF17" s="259"/>
      <c r="AG17" s="259"/>
      <c r="AH17" s="259"/>
      <c r="AJ17" s="233"/>
      <c r="AK17" s="233"/>
      <c r="AL17" s="233"/>
      <c r="AM17" s="233"/>
      <c r="AN17" s="233"/>
      <c r="AO17" s="233"/>
      <c r="AP17" s="233"/>
      <c r="AQ17" s="233"/>
      <c r="AR17" s="233"/>
      <c r="AS17" s="233"/>
      <c r="AT17" s="233"/>
      <c r="AU17" s="233"/>
      <c r="AV17" s="233"/>
    </row>
    <row r="18" spans="1:48" s="240" customFormat="1" x14ac:dyDescent="0.35">
      <c r="A18" s="233"/>
      <c r="B18" s="233"/>
      <c r="C18" s="334"/>
      <c r="D18" s="206"/>
      <c r="E18" s="206"/>
      <c r="F18" s="206"/>
      <c r="G18" s="206"/>
      <c r="H18" s="206"/>
      <c r="I18" s="207"/>
      <c r="J18" s="279" t="str">
        <f>IF(ISERROR(VLOOKUP('Enrollment worksheet'!$G18,$A$208:$B$711,2,FALSE)*'Enrollment worksheet'!$H18/12),"",(VLOOKUP('Enrollment worksheet'!$G18,$A$208:$B$711,2,FALSE)*'Enrollment worksheet'!$H18/12))</f>
        <v/>
      </c>
      <c r="K18" s="275" t="str">
        <f t="shared" si="2"/>
        <v/>
      </c>
      <c r="L18" s="280" t="str">
        <f t="shared" si="0"/>
        <v/>
      </c>
      <c r="M18" s="415"/>
      <c r="N18" s="205"/>
      <c r="O18" s="205"/>
      <c r="P18" s="205"/>
      <c r="Q18" s="205"/>
      <c r="R18" s="205"/>
      <c r="S18" s="205"/>
      <c r="T18" s="205"/>
      <c r="U18" s="433"/>
      <c r="V18" s="415"/>
      <c r="W18" s="205"/>
      <c r="X18" s="651"/>
      <c r="Y18" s="351" t="str">
        <f t="shared" si="1"/>
        <v/>
      </c>
      <c r="Z18" s="276"/>
      <c r="AA18" s="277" t="str">
        <f t="shared" si="3"/>
        <v/>
      </c>
      <c r="AB18" s="259"/>
      <c r="AC18" s="259" t="str">
        <f>IF(ISERROR(VLOOKUP('Enrollment worksheet'!$F18,Legend2!$A$46:$B$56,2,FALSE)),"",(VLOOKUP('Enrollment worksheet'!$F18,Legend2!$A$46:$B$56,2,FALSE)))</f>
        <v/>
      </c>
      <c r="AD18" s="259"/>
      <c r="AE18" s="278"/>
      <c r="AF18" s="259"/>
      <c r="AG18" s="259"/>
      <c r="AH18" s="259"/>
      <c r="AJ18" s="233"/>
      <c r="AK18" s="233"/>
      <c r="AL18" s="233"/>
      <c r="AM18" s="233"/>
      <c r="AN18" s="233"/>
      <c r="AO18" s="233"/>
      <c r="AP18" s="233"/>
      <c r="AQ18" s="233"/>
      <c r="AR18" s="233"/>
      <c r="AS18" s="233"/>
      <c r="AT18" s="233"/>
      <c r="AU18" s="233"/>
      <c r="AV18" s="233"/>
    </row>
    <row r="19" spans="1:48" s="240" customFormat="1" x14ac:dyDescent="0.35">
      <c r="A19" s="233"/>
      <c r="B19" s="233"/>
      <c r="C19" s="334"/>
      <c r="D19" s="206"/>
      <c r="E19" s="206"/>
      <c r="F19" s="206"/>
      <c r="G19" s="206"/>
      <c r="H19" s="206"/>
      <c r="I19" s="207"/>
      <c r="J19" s="279" t="str">
        <f>IF(ISERROR(VLOOKUP('Enrollment worksheet'!$G19,$A$208:$B$711,2,FALSE)*'Enrollment worksheet'!$H19/12),"",(VLOOKUP('Enrollment worksheet'!$G19,$A$208:$B$711,2,FALSE)*'Enrollment worksheet'!$H19/12))</f>
        <v/>
      </c>
      <c r="K19" s="275" t="str">
        <f t="shared" si="2"/>
        <v/>
      </c>
      <c r="L19" s="280" t="str">
        <f t="shared" si="0"/>
        <v/>
      </c>
      <c r="M19" s="415"/>
      <c r="N19" s="205"/>
      <c r="O19" s="205"/>
      <c r="P19" s="205"/>
      <c r="Q19" s="205"/>
      <c r="R19" s="205"/>
      <c r="S19" s="205"/>
      <c r="T19" s="205"/>
      <c r="U19" s="433"/>
      <c r="V19" s="415"/>
      <c r="W19" s="205"/>
      <c r="X19" s="651"/>
      <c r="Y19" s="351" t="str">
        <f t="shared" si="1"/>
        <v/>
      </c>
      <c r="Z19" s="276"/>
      <c r="AA19" s="277" t="str">
        <f t="shared" si="3"/>
        <v/>
      </c>
      <c r="AB19" s="259"/>
      <c r="AC19" s="259" t="str">
        <f>IF(ISERROR(VLOOKUP('Enrollment worksheet'!$F19,Legend2!$A$46:$B$56,2,FALSE)),"",(VLOOKUP('Enrollment worksheet'!$F19,Legend2!$A$46:$B$56,2,FALSE)))</f>
        <v/>
      </c>
      <c r="AD19" s="259"/>
      <c r="AE19" s="278"/>
      <c r="AF19" s="259"/>
      <c r="AG19" s="259"/>
      <c r="AH19" s="259"/>
      <c r="AJ19" s="233"/>
      <c r="AK19" s="233"/>
      <c r="AL19" s="233"/>
      <c r="AM19" s="233"/>
      <c r="AN19" s="233"/>
      <c r="AO19" s="233"/>
      <c r="AP19" s="233"/>
      <c r="AQ19" s="233"/>
      <c r="AR19" s="233"/>
      <c r="AS19" s="233"/>
      <c r="AT19" s="233"/>
      <c r="AU19" s="233"/>
      <c r="AV19" s="233"/>
    </row>
    <row r="20" spans="1:48" s="240" customFormat="1" x14ac:dyDescent="0.35">
      <c r="A20" s="233"/>
      <c r="B20" s="233"/>
      <c r="C20" s="334"/>
      <c r="D20" s="206"/>
      <c r="E20" s="206"/>
      <c r="F20" s="206"/>
      <c r="G20" s="206"/>
      <c r="H20" s="206"/>
      <c r="I20" s="207"/>
      <c r="J20" s="279" t="str">
        <f>IF(ISERROR(VLOOKUP('Enrollment worksheet'!$G20,$A$208:$B$711,2,FALSE)*'Enrollment worksheet'!$H20/12),"",(VLOOKUP('Enrollment worksheet'!$G20,$A$208:$B$711,2,FALSE)*'Enrollment worksheet'!$H20/12))</f>
        <v/>
      </c>
      <c r="K20" s="275" t="str">
        <f t="shared" si="2"/>
        <v/>
      </c>
      <c r="L20" s="280" t="str">
        <f t="shared" si="0"/>
        <v/>
      </c>
      <c r="M20" s="415"/>
      <c r="N20" s="205"/>
      <c r="O20" s="205"/>
      <c r="P20" s="205"/>
      <c r="Q20" s="205"/>
      <c r="R20" s="205"/>
      <c r="S20" s="205"/>
      <c r="T20" s="205"/>
      <c r="U20" s="433"/>
      <c r="V20" s="415"/>
      <c r="W20" s="205"/>
      <c r="X20" s="651"/>
      <c r="Y20" s="351" t="str">
        <f t="shared" si="1"/>
        <v/>
      </c>
      <c r="Z20" s="276"/>
      <c r="AA20" s="277" t="str">
        <f t="shared" si="3"/>
        <v/>
      </c>
      <c r="AB20" s="259"/>
      <c r="AC20" s="259" t="str">
        <f>IF(ISERROR(VLOOKUP('Enrollment worksheet'!$F20,Legend2!$A$46:$B$56,2,FALSE)),"",(VLOOKUP('Enrollment worksheet'!$F20,Legend2!$A$46:$B$56,2,FALSE)))</f>
        <v/>
      </c>
      <c r="AD20" s="259"/>
      <c r="AE20" s="278"/>
      <c r="AF20" s="259"/>
      <c r="AG20" s="259"/>
      <c r="AH20" s="259"/>
      <c r="AJ20" s="233"/>
      <c r="AK20" s="233"/>
      <c r="AL20" s="233"/>
      <c r="AM20" s="233"/>
      <c r="AN20" s="233"/>
      <c r="AO20" s="233"/>
      <c r="AP20" s="233"/>
      <c r="AQ20" s="233"/>
      <c r="AR20" s="233"/>
      <c r="AS20" s="233"/>
      <c r="AT20" s="233"/>
      <c r="AU20" s="233"/>
      <c r="AV20" s="233"/>
    </row>
    <row r="21" spans="1:48" s="240" customFormat="1" x14ac:dyDescent="0.35">
      <c r="A21" s="233"/>
      <c r="B21" s="233"/>
      <c r="C21" s="334"/>
      <c r="D21" s="206"/>
      <c r="E21" s="206"/>
      <c r="F21" s="206"/>
      <c r="G21" s="206"/>
      <c r="H21" s="206"/>
      <c r="I21" s="207"/>
      <c r="J21" s="279" t="str">
        <f>IF(ISERROR(VLOOKUP('Enrollment worksheet'!$G21,$A$208:$B$711,2,FALSE)*'Enrollment worksheet'!$H21/12),"",(VLOOKUP('Enrollment worksheet'!$G21,$A$208:$B$711,2,FALSE)*'Enrollment worksheet'!$H21/12))</f>
        <v/>
      </c>
      <c r="K21" s="275" t="str">
        <f t="shared" si="2"/>
        <v/>
      </c>
      <c r="L21" s="280" t="str">
        <f t="shared" si="0"/>
        <v/>
      </c>
      <c r="M21" s="415"/>
      <c r="N21" s="205"/>
      <c r="O21" s="205"/>
      <c r="P21" s="205"/>
      <c r="Q21" s="205"/>
      <c r="R21" s="205"/>
      <c r="S21" s="205"/>
      <c r="T21" s="205"/>
      <c r="U21" s="433"/>
      <c r="V21" s="415"/>
      <c r="W21" s="205"/>
      <c r="X21" s="651"/>
      <c r="Y21" s="351" t="str">
        <f t="shared" si="1"/>
        <v/>
      </c>
      <c r="Z21" s="276"/>
      <c r="AA21" s="277" t="str">
        <f t="shared" si="3"/>
        <v/>
      </c>
      <c r="AB21" s="259"/>
      <c r="AC21" s="259" t="str">
        <f>IF(ISERROR(VLOOKUP('Enrollment worksheet'!$F21,Legend2!$A$46:$B$56,2,FALSE)),"",(VLOOKUP('Enrollment worksheet'!$F21,Legend2!$A$46:$B$56,2,FALSE)))</f>
        <v/>
      </c>
      <c r="AD21" s="259"/>
      <c r="AE21" s="278"/>
      <c r="AF21" s="259"/>
      <c r="AG21" s="259"/>
      <c r="AH21" s="259"/>
      <c r="AJ21" s="233"/>
      <c r="AK21" s="233"/>
      <c r="AL21" s="233"/>
      <c r="AM21" s="233"/>
      <c r="AN21" s="233"/>
      <c r="AO21" s="233"/>
      <c r="AP21" s="233"/>
      <c r="AQ21" s="233"/>
      <c r="AR21" s="233"/>
      <c r="AS21" s="233"/>
      <c r="AT21" s="233"/>
      <c r="AU21" s="233"/>
      <c r="AV21" s="233"/>
    </row>
    <row r="22" spans="1:48" s="240" customFormat="1" x14ac:dyDescent="0.35">
      <c r="A22" s="233"/>
      <c r="B22" s="233"/>
      <c r="C22" s="334"/>
      <c r="D22" s="206"/>
      <c r="E22" s="206"/>
      <c r="F22" s="206"/>
      <c r="G22" s="206"/>
      <c r="H22" s="206"/>
      <c r="I22" s="207"/>
      <c r="J22" s="279" t="str">
        <f>IF(ISERROR(VLOOKUP('Enrollment worksheet'!$G22,$A$208:$B$711,2,FALSE)*'Enrollment worksheet'!$H22/12),"",(VLOOKUP('Enrollment worksheet'!$G22,$A$208:$B$711,2,FALSE)*'Enrollment worksheet'!$H22/12))</f>
        <v/>
      </c>
      <c r="K22" s="275" t="str">
        <f>IF(D22="Market",$A$196,IF(D22="Municipal",$A$197,""))</f>
        <v/>
      </c>
      <c r="L22" s="280" t="str">
        <f t="shared" si="0"/>
        <v/>
      </c>
      <c r="M22" s="415"/>
      <c r="N22" s="205"/>
      <c r="O22" s="205"/>
      <c r="P22" s="205"/>
      <c r="Q22" s="205"/>
      <c r="R22" s="205"/>
      <c r="S22" s="205"/>
      <c r="T22" s="205"/>
      <c r="U22" s="433"/>
      <c r="V22" s="415"/>
      <c r="W22" s="205"/>
      <c r="X22" s="651"/>
      <c r="Y22" s="351" t="str">
        <f t="shared" si="1"/>
        <v/>
      </c>
      <c r="Z22" s="276" t="str">
        <f>IFERROR(I22*J22*Y22,"")</f>
        <v/>
      </c>
      <c r="AA22" s="277" t="str">
        <f t="shared" ref="AA22:AA31" si="4">C22&amp;F22&amp;E22</f>
        <v/>
      </c>
      <c r="AB22" s="259" t="e">
        <f>IF(I22*#REF!=0,"",I22*#REF!)</f>
        <v>#REF!</v>
      </c>
      <c r="AC22" s="259" t="str">
        <f>IF(ISERROR(VLOOKUP('Enrollment worksheet'!$F22,Legend2!$A$46:$B$56,2,FALSE)),"",(VLOOKUP('Enrollment worksheet'!$F22,Legend2!$A$46:$B$56,2,FALSE)))</f>
        <v/>
      </c>
      <c r="AD22" s="259" t="e">
        <f>IF((AB22)="",AC22,AB22+AC22)</f>
        <v>#REF!</v>
      </c>
      <c r="AE22" s="278" t="str">
        <f>IFERROR(I22-AD22,"")</f>
        <v/>
      </c>
      <c r="AF22" s="259" t="e">
        <f>#REF!*#REF!*#REF!</f>
        <v>#REF!</v>
      </c>
      <c r="AG22" s="259" t="e">
        <f>#REF!*#REF!*#REF!</f>
        <v>#REF!</v>
      </c>
      <c r="AH22" s="259" t="e">
        <f>AF22+AG22</f>
        <v>#REF!</v>
      </c>
      <c r="AJ22" s="233"/>
      <c r="AK22" s="233"/>
      <c r="AL22" s="233"/>
      <c r="AM22" s="233"/>
      <c r="AN22" s="233"/>
      <c r="AO22" s="233"/>
      <c r="AP22" s="233"/>
      <c r="AQ22" s="233"/>
      <c r="AR22" s="233"/>
      <c r="AS22" s="233"/>
      <c r="AT22" s="233"/>
      <c r="AU22" s="233"/>
      <c r="AV22" s="233"/>
    </row>
    <row r="23" spans="1:48" s="240" customFormat="1" x14ac:dyDescent="0.35">
      <c r="A23" s="233"/>
      <c r="B23" s="233"/>
      <c r="C23" s="334"/>
      <c r="D23" s="206"/>
      <c r="E23" s="206"/>
      <c r="F23" s="206"/>
      <c r="G23" s="206"/>
      <c r="H23" s="206"/>
      <c r="I23" s="348"/>
      <c r="J23" s="279" t="str">
        <f>IF(ISERROR(VLOOKUP('Enrollment worksheet'!$G23,$A$208:$B$711,2,FALSE)*'Enrollment worksheet'!$H23/12),"",(VLOOKUP('Enrollment worksheet'!$G23,$A$208:$B$711,2,FALSE)*'Enrollment worksheet'!$H23/12))</f>
        <v/>
      </c>
      <c r="K23" s="275" t="str">
        <f>IF(D23="Market",$A$196,IF(D23="Municipal",$A$197,""))</f>
        <v/>
      </c>
      <c r="L23" s="280" t="str">
        <f t="shared" si="0"/>
        <v/>
      </c>
      <c r="M23" s="415"/>
      <c r="N23" s="205"/>
      <c r="O23" s="205"/>
      <c r="P23" s="205"/>
      <c r="Q23" s="205"/>
      <c r="R23" s="205"/>
      <c r="S23" s="205"/>
      <c r="T23" s="205"/>
      <c r="U23" s="433"/>
      <c r="V23" s="415"/>
      <c r="W23" s="205"/>
      <c r="X23" s="651"/>
      <c r="Y23" s="351" t="str">
        <f t="shared" si="1"/>
        <v/>
      </c>
      <c r="Z23" s="276" t="e">
        <f>I23*J23*Y23</f>
        <v>#VALUE!</v>
      </c>
      <c r="AA23" s="277" t="str">
        <f t="shared" si="4"/>
        <v/>
      </c>
      <c r="AB23" s="259">
        <f>IFERROR(I23*#REF!,0)</f>
        <v>0</v>
      </c>
      <c r="AC23" s="259" t="str">
        <f>IF(ISERROR(VLOOKUP('Enrollment worksheet'!$F23,Legend2!$A$46:$B$56,2,FALSE)),"",(VLOOKUP('Enrollment worksheet'!$F23,Legend2!$A$46:$B$56,2,FALSE)))</f>
        <v/>
      </c>
      <c r="AD23" s="259" t="e">
        <f>AB23+AC23</f>
        <v>#VALUE!</v>
      </c>
      <c r="AE23" s="278" t="e">
        <f>I23-AD23</f>
        <v>#VALUE!</v>
      </c>
      <c r="AF23" s="259"/>
      <c r="AG23" s="259"/>
      <c r="AH23" s="259"/>
      <c r="AJ23" s="233"/>
      <c r="AK23" s="233"/>
      <c r="AL23" s="233"/>
      <c r="AM23" s="233"/>
      <c r="AN23" s="233"/>
      <c r="AO23" s="233"/>
      <c r="AP23" s="233"/>
      <c r="AQ23" s="233"/>
      <c r="AR23" s="233"/>
      <c r="AS23" s="233"/>
      <c r="AT23" s="233"/>
      <c r="AU23" s="233"/>
      <c r="AV23" s="233"/>
    </row>
    <row r="24" spans="1:48" s="240" customFormat="1" x14ac:dyDescent="0.35">
      <c r="A24" s="233"/>
      <c r="B24" s="233"/>
      <c r="C24" s="334"/>
      <c r="D24" s="206"/>
      <c r="E24" s="206"/>
      <c r="F24" s="206"/>
      <c r="G24" s="206"/>
      <c r="H24" s="206"/>
      <c r="I24" s="348"/>
      <c r="J24" s="279" t="str">
        <f>IF(ISERROR(VLOOKUP('Enrollment worksheet'!$G24,$A$208:$B$711,2,FALSE)*'Enrollment worksheet'!$H24/12),"",(VLOOKUP('Enrollment worksheet'!$G24,$A$208:$B$711,2,FALSE)*'Enrollment worksheet'!$H24/12))</f>
        <v/>
      </c>
      <c r="K24" s="275" t="str">
        <f>IF(D24="Market",$A$196,IF(D24="Municipal",$A$197,""))</f>
        <v/>
      </c>
      <c r="L24" s="280" t="str">
        <f t="shared" si="0"/>
        <v/>
      </c>
      <c r="M24" s="414"/>
      <c r="N24" s="352"/>
      <c r="O24" s="352"/>
      <c r="P24" s="352"/>
      <c r="Q24" s="352"/>
      <c r="R24" s="352"/>
      <c r="S24" s="352"/>
      <c r="T24" s="352"/>
      <c r="U24" s="432"/>
      <c r="V24" s="414"/>
      <c r="W24" s="352"/>
      <c r="X24" s="650"/>
      <c r="Y24" s="351" t="str">
        <f t="shared" si="1"/>
        <v/>
      </c>
      <c r="Z24" s="276"/>
      <c r="AA24" s="277" t="str">
        <f t="shared" si="4"/>
        <v/>
      </c>
      <c r="AB24" s="259"/>
      <c r="AC24" s="259" t="str">
        <f>IF(ISERROR(VLOOKUP('Enrollment worksheet'!$F24,Legend2!$A$46:$B$56,2,FALSE)),"",(VLOOKUP('Enrollment worksheet'!$F24,Legend2!$A$46:$B$56,2,FALSE)))</f>
        <v/>
      </c>
      <c r="AD24" s="259"/>
      <c r="AE24" s="278"/>
      <c r="AF24" s="259"/>
      <c r="AG24" s="259"/>
      <c r="AH24" s="259"/>
      <c r="AJ24" s="233"/>
      <c r="AK24" s="233"/>
      <c r="AL24" s="233"/>
      <c r="AM24" s="233"/>
      <c r="AN24" s="233"/>
      <c r="AO24" s="233"/>
      <c r="AP24" s="233"/>
      <c r="AQ24" s="233"/>
      <c r="AR24" s="233"/>
      <c r="AS24" s="233"/>
      <c r="AT24" s="233"/>
      <c r="AU24" s="233"/>
      <c r="AV24" s="233"/>
    </row>
    <row r="25" spans="1:48" s="240" customFormat="1" x14ac:dyDescent="0.35">
      <c r="A25" s="233"/>
      <c r="B25" s="233"/>
      <c r="C25" s="334"/>
      <c r="D25" s="206"/>
      <c r="E25" s="206"/>
      <c r="F25" s="206"/>
      <c r="G25" s="206"/>
      <c r="H25" s="206"/>
      <c r="I25" s="348"/>
      <c r="J25" s="279" t="str">
        <f>IF(ISERROR(VLOOKUP('Enrollment worksheet'!$G25,$A$208:$B$711,2,FALSE)*'Enrollment worksheet'!$H25/12),"",(VLOOKUP('Enrollment worksheet'!$G25,$A$208:$B$711,2,FALSE)*'Enrollment worksheet'!$H25/12))</f>
        <v/>
      </c>
      <c r="K25" s="275" t="str">
        <f>IF(D25="Market",$A$196,IF(D25="Municipal",$A$200,""))</f>
        <v/>
      </c>
      <c r="L25" s="280" t="str">
        <f t="shared" si="0"/>
        <v/>
      </c>
      <c r="M25" s="414"/>
      <c r="N25" s="352"/>
      <c r="O25" s="352"/>
      <c r="P25" s="352"/>
      <c r="Q25" s="352"/>
      <c r="R25" s="352"/>
      <c r="S25" s="352"/>
      <c r="T25" s="352"/>
      <c r="U25" s="432"/>
      <c r="V25" s="414"/>
      <c r="W25" s="352"/>
      <c r="X25" s="650"/>
      <c r="Y25" s="351" t="str">
        <f t="shared" si="1"/>
        <v/>
      </c>
      <c r="Z25" s="276"/>
      <c r="AA25" s="277" t="str">
        <f t="shared" si="4"/>
        <v/>
      </c>
      <c r="AB25" s="259"/>
      <c r="AC25" s="259" t="str">
        <f>IF(ISERROR(VLOOKUP('Enrollment worksheet'!$F25,Legend2!$A$46:$B$56,2,FALSE)),"",(VLOOKUP('Enrollment worksheet'!$F25,Legend2!$A$46:$B$56,2,FALSE)))</f>
        <v/>
      </c>
      <c r="AD25" s="259"/>
      <c r="AE25" s="278"/>
      <c r="AF25" s="259"/>
      <c r="AG25" s="259"/>
      <c r="AH25" s="259"/>
      <c r="AJ25" s="233"/>
      <c r="AK25" s="233"/>
      <c r="AL25" s="233"/>
      <c r="AM25" s="233"/>
      <c r="AN25" s="233"/>
      <c r="AO25" s="233"/>
      <c r="AP25" s="233"/>
      <c r="AQ25" s="233"/>
      <c r="AR25" s="233"/>
      <c r="AS25" s="233"/>
      <c r="AT25" s="233"/>
      <c r="AU25" s="233"/>
      <c r="AV25" s="233"/>
    </row>
    <row r="26" spans="1:48" s="240" customFormat="1" x14ac:dyDescent="0.35">
      <c r="A26" s="233"/>
      <c r="B26" s="233"/>
      <c r="C26" s="334"/>
      <c r="D26" s="206"/>
      <c r="E26" s="206"/>
      <c r="F26" s="206"/>
      <c r="G26" s="206"/>
      <c r="H26" s="206"/>
      <c r="I26" s="348"/>
      <c r="J26" s="279" t="str">
        <f>IF(ISERROR(VLOOKUP('Enrollment worksheet'!$G26,$A$208:$B$711,2,FALSE)*'Enrollment worksheet'!$H26/12),"",(VLOOKUP('Enrollment worksheet'!$G26,$A$208:$B$711,2,FALSE)*'Enrollment worksheet'!$H26/12))</f>
        <v/>
      </c>
      <c r="K26" s="275" t="str">
        <f>IF(D26="Market",$A$196,IF(D26="Municipal",$A$197,""))</f>
        <v/>
      </c>
      <c r="L26" s="280" t="str">
        <f t="shared" si="0"/>
        <v/>
      </c>
      <c r="M26" s="415"/>
      <c r="N26" s="205"/>
      <c r="O26" s="205"/>
      <c r="P26" s="205"/>
      <c r="Q26" s="205"/>
      <c r="R26" s="205"/>
      <c r="S26" s="205"/>
      <c r="T26" s="205"/>
      <c r="U26" s="433"/>
      <c r="V26" s="415"/>
      <c r="W26" s="205"/>
      <c r="X26" s="651"/>
      <c r="Y26" s="351" t="str">
        <f t="shared" si="1"/>
        <v/>
      </c>
      <c r="Z26" s="276"/>
      <c r="AA26" s="277" t="str">
        <f t="shared" si="4"/>
        <v/>
      </c>
      <c r="AB26" s="259"/>
      <c r="AC26" s="259" t="str">
        <f>IF(ISERROR(VLOOKUP('Enrollment worksheet'!$F26,Legend2!$A$46:$B$56,2,FALSE)),"",(VLOOKUP('Enrollment worksheet'!$F26,Legend2!$A$46:$B$56,2,FALSE)))</f>
        <v/>
      </c>
      <c r="AD26" s="259"/>
      <c r="AE26" s="278"/>
      <c r="AF26" s="259"/>
      <c r="AG26" s="259"/>
      <c r="AH26" s="259"/>
      <c r="AJ26" s="233"/>
      <c r="AK26" s="233"/>
      <c r="AL26" s="233"/>
      <c r="AM26" s="233"/>
      <c r="AN26" s="233"/>
      <c r="AO26" s="233"/>
      <c r="AP26" s="233"/>
      <c r="AQ26" s="233"/>
      <c r="AR26" s="233"/>
      <c r="AS26" s="233"/>
      <c r="AT26" s="233"/>
      <c r="AU26" s="233"/>
      <c r="AV26" s="233"/>
    </row>
    <row r="27" spans="1:48" s="240" customFormat="1" x14ac:dyDescent="0.35">
      <c r="A27" s="233"/>
      <c r="B27" s="233"/>
      <c r="C27" s="334"/>
      <c r="D27" s="206"/>
      <c r="E27" s="206"/>
      <c r="F27" s="206"/>
      <c r="G27" s="206"/>
      <c r="H27" s="206"/>
      <c r="I27" s="348"/>
      <c r="J27" s="279" t="str">
        <f>IF(ISERROR(VLOOKUP('Enrollment worksheet'!$G27,$A$208:$B$711,2,FALSE)*'Enrollment worksheet'!$H27/12),"",(VLOOKUP('Enrollment worksheet'!$G27,$A$208:$B$711,2,FALSE)*'Enrollment worksheet'!$H27/12))</f>
        <v/>
      </c>
      <c r="K27" s="275" t="str">
        <f>IF(D27="Market",$A$196,IF(D27="Municipal",$A$200,""))</f>
        <v/>
      </c>
      <c r="L27" s="280" t="str">
        <f t="shared" si="0"/>
        <v/>
      </c>
      <c r="M27" s="415"/>
      <c r="N27" s="205"/>
      <c r="O27" s="205"/>
      <c r="P27" s="205"/>
      <c r="Q27" s="205"/>
      <c r="R27" s="205"/>
      <c r="S27" s="205"/>
      <c r="T27" s="205"/>
      <c r="U27" s="433"/>
      <c r="V27" s="415"/>
      <c r="W27" s="205"/>
      <c r="X27" s="651"/>
      <c r="Y27" s="351" t="str">
        <f t="shared" si="1"/>
        <v/>
      </c>
      <c r="Z27" s="276"/>
      <c r="AA27" s="277" t="str">
        <f t="shared" si="4"/>
        <v/>
      </c>
      <c r="AB27" s="259"/>
      <c r="AC27" s="259" t="str">
        <f>IF(ISERROR(VLOOKUP('Enrollment worksheet'!$F27,Legend2!$A$46:$B$56,2,FALSE)),"",(VLOOKUP('Enrollment worksheet'!$F27,Legend2!$A$46:$B$56,2,FALSE)))</f>
        <v/>
      </c>
      <c r="AD27" s="259"/>
      <c r="AE27" s="278"/>
      <c r="AF27" s="259"/>
      <c r="AG27" s="259"/>
      <c r="AH27" s="259"/>
      <c r="AJ27" s="233"/>
      <c r="AK27" s="233"/>
      <c r="AL27" s="233"/>
      <c r="AM27" s="233"/>
      <c r="AN27" s="233"/>
      <c r="AO27" s="233"/>
      <c r="AP27" s="233"/>
      <c r="AQ27" s="233"/>
      <c r="AR27" s="233"/>
      <c r="AS27" s="233"/>
      <c r="AT27" s="233"/>
      <c r="AU27" s="233"/>
      <c r="AV27" s="233"/>
    </row>
    <row r="28" spans="1:48" s="240" customFormat="1" x14ac:dyDescent="0.35">
      <c r="A28" s="233"/>
      <c r="B28" s="233"/>
      <c r="C28" s="334"/>
      <c r="D28" s="206"/>
      <c r="E28" s="206"/>
      <c r="F28" s="206"/>
      <c r="G28" s="206"/>
      <c r="H28" s="206"/>
      <c r="I28" s="348"/>
      <c r="J28" s="279" t="str">
        <f>IF(ISERROR(VLOOKUP('Enrollment worksheet'!$G28,$A$208:$B$711,2,FALSE)*'Enrollment worksheet'!$H28/12),"",(VLOOKUP('Enrollment worksheet'!$G28,$A$208:$B$711,2,FALSE)*'Enrollment worksheet'!$H28/12))</f>
        <v/>
      </c>
      <c r="K28" s="275" t="str">
        <f>IF(D28="Market",$A$196,IF(D28="Municipal",$A$200,""))</f>
        <v/>
      </c>
      <c r="L28" s="280" t="str">
        <f t="shared" si="0"/>
        <v/>
      </c>
      <c r="M28" s="415"/>
      <c r="N28" s="205"/>
      <c r="O28" s="205"/>
      <c r="P28" s="205"/>
      <c r="Q28" s="205"/>
      <c r="R28" s="205"/>
      <c r="S28" s="205"/>
      <c r="T28" s="205"/>
      <c r="U28" s="433"/>
      <c r="V28" s="415"/>
      <c r="W28" s="205"/>
      <c r="X28" s="651"/>
      <c r="Y28" s="351" t="str">
        <f t="shared" si="1"/>
        <v/>
      </c>
      <c r="Z28" s="276"/>
      <c r="AA28" s="277" t="str">
        <f t="shared" si="4"/>
        <v/>
      </c>
      <c r="AB28" s="259"/>
      <c r="AC28" s="259" t="str">
        <f>IF(ISERROR(VLOOKUP('Enrollment worksheet'!$F28,Legend2!$A$46:$B$56,2,FALSE)),"",(VLOOKUP('Enrollment worksheet'!$F28,Legend2!$A$46:$B$56,2,FALSE)))</f>
        <v/>
      </c>
      <c r="AD28" s="259"/>
      <c r="AE28" s="278"/>
      <c r="AF28" s="259"/>
      <c r="AG28" s="259"/>
      <c r="AH28" s="259"/>
      <c r="AJ28" s="233"/>
      <c r="AK28" s="233"/>
      <c r="AL28" s="233"/>
      <c r="AM28" s="233"/>
      <c r="AN28" s="233"/>
      <c r="AO28" s="233"/>
      <c r="AP28" s="233"/>
      <c r="AQ28" s="233"/>
      <c r="AR28" s="233"/>
      <c r="AS28" s="233"/>
      <c r="AT28" s="233"/>
      <c r="AU28" s="233"/>
      <c r="AV28" s="233"/>
    </row>
    <row r="29" spans="1:48" s="240" customFormat="1" x14ac:dyDescent="0.35">
      <c r="A29" s="233"/>
      <c r="B29" s="233"/>
      <c r="C29" s="334"/>
      <c r="D29" s="206"/>
      <c r="E29" s="206"/>
      <c r="F29" s="206"/>
      <c r="G29" s="206"/>
      <c r="H29" s="206"/>
      <c r="I29" s="348"/>
      <c r="J29" s="279" t="str">
        <f>IF(ISERROR(VLOOKUP('Enrollment worksheet'!$G29,$A$208:$B$711,2,FALSE)*'Enrollment worksheet'!$H29/12),"",(VLOOKUP('Enrollment worksheet'!$G29,$A$208:$B$711,2,FALSE)*'Enrollment worksheet'!$H29/12))</f>
        <v/>
      </c>
      <c r="K29" s="281" t="str">
        <f>IF(D29="Market",$A$196,IF(D29="Municipal",$A$200,""))</f>
        <v/>
      </c>
      <c r="L29" s="280" t="str">
        <f t="shared" si="0"/>
        <v/>
      </c>
      <c r="M29" s="415"/>
      <c r="N29" s="205"/>
      <c r="O29" s="205"/>
      <c r="P29" s="205"/>
      <c r="Q29" s="205"/>
      <c r="R29" s="205"/>
      <c r="S29" s="205"/>
      <c r="T29" s="205"/>
      <c r="U29" s="433"/>
      <c r="V29" s="415"/>
      <c r="W29" s="205"/>
      <c r="X29" s="651"/>
      <c r="Y29" s="351" t="str">
        <f t="shared" si="1"/>
        <v/>
      </c>
      <c r="Z29" s="276"/>
      <c r="AA29" s="277" t="str">
        <f t="shared" si="4"/>
        <v/>
      </c>
      <c r="AB29" s="259"/>
      <c r="AC29" s="259" t="str">
        <f>IF(ISERROR(VLOOKUP('Enrollment worksheet'!$F29,Legend2!$A$46:$B$56,2,FALSE)),"",(VLOOKUP('Enrollment worksheet'!$F29,Legend2!$A$46:$B$56,2,FALSE)))</f>
        <v/>
      </c>
      <c r="AD29" s="259"/>
      <c r="AE29" s="278"/>
      <c r="AF29" s="259"/>
      <c r="AG29" s="259"/>
      <c r="AH29" s="259"/>
      <c r="AJ29" s="233"/>
      <c r="AK29" s="233"/>
      <c r="AL29" s="233"/>
      <c r="AM29" s="233"/>
      <c r="AN29" s="233"/>
      <c r="AO29" s="233"/>
      <c r="AP29" s="233"/>
      <c r="AQ29" s="233"/>
      <c r="AR29" s="233"/>
      <c r="AS29" s="233"/>
      <c r="AT29" s="233"/>
      <c r="AU29" s="233"/>
      <c r="AV29" s="233"/>
    </row>
    <row r="30" spans="1:48" s="240" customFormat="1" x14ac:dyDescent="0.35">
      <c r="A30" s="233"/>
      <c r="B30" s="233"/>
      <c r="C30" s="334"/>
      <c r="D30" s="206"/>
      <c r="E30" s="206"/>
      <c r="F30" s="206"/>
      <c r="G30" s="206"/>
      <c r="H30" s="206"/>
      <c r="I30" s="348"/>
      <c r="J30" s="279" t="str">
        <f>IF(ISERROR(VLOOKUP('Enrollment worksheet'!$G30,$A$208:$B$711,2,FALSE)*'Enrollment worksheet'!$H30/12),"",(VLOOKUP('Enrollment worksheet'!$G30,$A$208:$B$711,2,FALSE)*'Enrollment worksheet'!$H30/12))</f>
        <v/>
      </c>
      <c r="K30" s="275" t="str">
        <f>IF(D30="Market",$A$196,IF(D30="Municipal",$A$197,""))</f>
        <v/>
      </c>
      <c r="L30" s="280" t="str">
        <f t="shared" si="0"/>
        <v/>
      </c>
      <c r="M30" s="415"/>
      <c r="N30" s="205"/>
      <c r="O30" s="205"/>
      <c r="P30" s="205"/>
      <c r="Q30" s="205"/>
      <c r="R30" s="205"/>
      <c r="S30" s="205"/>
      <c r="T30" s="205"/>
      <c r="U30" s="433"/>
      <c r="V30" s="415"/>
      <c r="W30" s="205"/>
      <c r="X30" s="651"/>
      <c r="Y30" s="351" t="str">
        <f t="shared" si="1"/>
        <v/>
      </c>
      <c r="Z30" s="276" t="e">
        <f>I30*J30*Y30</f>
        <v>#VALUE!</v>
      </c>
      <c r="AA30" s="277" t="str">
        <f t="shared" si="4"/>
        <v/>
      </c>
      <c r="AB30" s="259">
        <f>IFERROR(I30*#REF!,0)</f>
        <v>0</v>
      </c>
      <c r="AC30" s="259" t="str">
        <f>IF(ISERROR(VLOOKUP('Enrollment worksheet'!$F30,Legend2!$A$46:$B$56,2,FALSE)),"",(VLOOKUP('Enrollment worksheet'!$F30,Legend2!$A$46:$B$56,2,FALSE)))</f>
        <v/>
      </c>
      <c r="AD30" s="259" t="e">
        <f>AB30+AC30</f>
        <v>#VALUE!</v>
      </c>
      <c r="AE30" s="278" t="e">
        <f>I30-AD30</f>
        <v>#VALUE!</v>
      </c>
      <c r="AF30" s="259"/>
      <c r="AG30" s="259"/>
      <c r="AH30" s="259"/>
      <c r="AJ30" s="233"/>
      <c r="AK30" s="233"/>
      <c r="AL30" s="233"/>
      <c r="AM30" s="233"/>
      <c r="AN30" s="233"/>
      <c r="AO30" s="233"/>
      <c r="AP30" s="233"/>
      <c r="AQ30" s="233"/>
      <c r="AR30" s="233"/>
      <c r="AS30" s="233"/>
      <c r="AT30" s="233"/>
      <c r="AU30" s="233"/>
      <c r="AV30" s="233"/>
    </row>
    <row r="31" spans="1:48" s="240" customFormat="1" ht="15" thickBot="1" x14ac:dyDescent="0.4">
      <c r="A31" s="233"/>
      <c r="B31" s="233"/>
      <c r="C31" s="334"/>
      <c r="D31" s="206"/>
      <c r="E31" s="206"/>
      <c r="F31" s="206"/>
      <c r="G31" s="206"/>
      <c r="H31" s="206"/>
      <c r="I31" s="349"/>
      <c r="J31" s="279" t="str">
        <f>IF(ISERROR(VLOOKUP('Enrollment worksheet'!$G31,$A$208:$B$711,2,FALSE)*'Enrollment worksheet'!$H31/12),"",(VLOOKUP('Enrollment worksheet'!$G31,$A$208:$B$711,2,FALSE)*'Enrollment worksheet'!$H31/12))</f>
        <v/>
      </c>
      <c r="K31" s="275" t="str">
        <f>IF(D31="Market",$A$196,IF(D31="Municipal",$A$197,""))</f>
        <v/>
      </c>
      <c r="L31" s="282" t="str">
        <f t="shared" si="0"/>
        <v/>
      </c>
      <c r="M31" s="416"/>
      <c r="N31" s="417"/>
      <c r="O31" s="417"/>
      <c r="P31" s="417"/>
      <c r="Q31" s="417"/>
      <c r="R31" s="417"/>
      <c r="S31" s="417"/>
      <c r="T31" s="417"/>
      <c r="U31" s="434"/>
      <c r="V31" s="416"/>
      <c r="W31" s="417"/>
      <c r="X31" s="652"/>
      <c r="Y31" s="436" t="str">
        <f t="shared" si="1"/>
        <v/>
      </c>
      <c r="Z31" s="276" t="str">
        <f t="shared" ref="Z31" si="5">IFERROR(I31*J31*Y31,"")</f>
        <v/>
      </c>
      <c r="AA31" s="277" t="str">
        <f t="shared" si="4"/>
        <v/>
      </c>
      <c r="AB31" s="259" t="e">
        <f>IF(I31*#REF!=0,"",I31*#REF!)</f>
        <v>#REF!</v>
      </c>
      <c r="AC31" s="259" t="str">
        <f>IF(ISERROR(VLOOKUP('Enrollment worksheet'!$F31,Legend2!$A$46:$B$56,2,FALSE)),"",(VLOOKUP('Enrollment worksheet'!$F31,Legend2!$A$46:$B$56,2,FALSE)))</f>
        <v/>
      </c>
      <c r="AD31" s="259" t="e">
        <f t="shared" ref="AD31" si="6">IF((AB31)="",AC31,AB31+AC31)</f>
        <v>#REF!</v>
      </c>
      <c r="AE31" s="278" t="str">
        <f t="shared" ref="AE31" si="7">IFERROR(I31-AD31,"")</f>
        <v/>
      </c>
      <c r="AF31" s="259"/>
      <c r="AG31" s="259"/>
      <c r="AH31" s="259"/>
      <c r="AJ31" s="345"/>
      <c r="AK31" s="233"/>
      <c r="AL31" s="233"/>
      <c r="AM31" s="233"/>
      <c r="AN31" s="233"/>
      <c r="AO31" s="233"/>
      <c r="AP31" s="233"/>
      <c r="AQ31" s="233"/>
      <c r="AR31" s="233"/>
      <c r="AS31" s="233"/>
      <c r="AT31" s="233"/>
      <c r="AU31" s="233"/>
      <c r="AV31" s="233"/>
    </row>
    <row r="32" spans="1:48" ht="15" thickBot="1" x14ac:dyDescent="0.4">
      <c r="C32" s="319" t="s">
        <v>58</v>
      </c>
      <c r="D32" s="380"/>
      <c r="E32" s="380"/>
      <c r="F32" s="380"/>
      <c r="G32" s="320"/>
      <c r="H32" s="320"/>
      <c r="I32" s="321"/>
      <c r="J32" s="323"/>
      <c r="K32" s="381"/>
      <c r="L32" s="382"/>
      <c r="M32" s="383" t="str">
        <f t="shared" ref="M32:T32" si="8">IF(SUM(M12:M31)=0,"",SUM(M12:M31))</f>
        <v/>
      </c>
      <c r="N32" s="383" t="str">
        <f t="shared" si="8"/>
        <v/>
      </c>
      <c r="O32" s="383" t="str">
        <f t="shared" si="8"/>
        <v/>
      </c>
      <c r="P32" s="383" t="str">
        <f t="shared" si="8"/>
        <v/>
      </c>
      <c r="Q32" s="383" t="str">
        <f t="shared" si="8"/>
        <v/>
      </c>
      <c r="R32" s="383" t="str">
        <f t="shared" si="8"/>
        <v/>
      </c>
      <c r="S32" s="383" t="str">
        <f t="shared" si="8"/>
        <v/>
      </c>
      <c r="T32" s="383" t="str">
        <f t="shared" si="8"/>
        <v/>
      </c>
      <c r="U32" s="653" t="str">
        <f>IF(SUM(U12:U31)=0,"",SUM(U12:U31))</f>
        <v/>
      </c>
      <c r="V32" s="653" t="str">
        <f>IF(SUM(V12:V31)=0,"",SUM(V12:V31))</f>
        <v/>
      </c>
      <c r="W32" s="653" t="str">
        <f>IF(SUM(W12:W31)=0,"",SUM(W12:W31))</f>
        <v/>
      </c>
      <c r="X32" s="653" t="str">
        <f>IF(SUM(X12:X31)=0,"",SUM(X12:X31))</f>
        <v/>
      </c>
      <c r="Y32" s="466" t="str">
        <f>IF(ISERROR(AVERAGE(M32,N32,O32,P32,Q32,R32,S32,T32,U32,V32,W32,X32)),"", (AVERAGE(M32,N32,O32,P32,Q32,R32,S32,T32,U32,V32,W32,X32)))</f>
        <v/>
      </c>
      <c r="Z32" s="285" t="e">
        <f>SUM(Z12:Z31)</f>
        <v>#VALUE!</v>
      </c>
      <c r="AA32" s="284"/>
      <c r="AB32" s="286" t="e">
        <f>SUM(AB11:AB31)</f>
        <v>#REF!</v>
      </c>
      <c r="AC32" s="287">
        <f>SUM(AC12:AC31)</f>
        <v>0</v>
      </c>
      <c r="AD32" s="287" t="e">
        <f>SUM(AD12:AD31)</f>
        <v>#REF!</v>
      </c>
      <c r="AE32" s="287" t="e">
        <f>SUM(AE12:AE31)</f>
        <v>#VALUE!</v>
      </c>
    </row>
    <row r="33" spans="1:37" s="231" customFormat="1" x14ac:dyDescent="0.35">
      <c r="U33" s="346"/>
      <c r="V33" s="346"/>
      <c r="W33" s="346"/>
      <c r="X33" s="346"/>
      <c r="Y33" s="235"/>
      <c r="Z33" s="289"/>
      <c r="AK33" s="347" t="s">
        <v>367</v>
      </c>
    </row>
    <row r="34" spans="1:37" s="231" customFormat="1" ht="19.5" x14ac:dyDescent="0.45">
      <c r="G34" s="444"/>
      <c r="H34" s="444"/>
      <c r="I34" s="444"/>
      <c r="J34" s="444"/>
      <c r="K34" s="444"/>
      <c r="L34" s="444"/>
      <c r="M34" s="444"/>
      <c r="N34" s="444"/>
      <c r="O34" s="444"/>
      <c r="P34" s="444"/>
      <c r="Q34" s="444"/>
      <c r="R34" s="444"/>
      <c r="S34" s="444"/>
      <c r="T34" s="444"/>
      <c r="U34" s="445"/>
      <c r="V34" s="445"/>
      <c r="W34" s="441"/>
      <c r="X34" s="441"/>
      <c r="Y34" s="440"/>
      <c r="Z34" s="289"/>
      <c r="AK34" s="347"/>
    </row>
    <row r="35" spans="1:37" s="231" customFormat="1" ht="17.5" x14ac:dyDescent="0.4">
      <c r="G35" s="446"/>
      <c r="H35" s="446"/>
      <c r="I35" s="446"/>
      <c r="J35" s="446"/>
      <c r="K35" s="446"/>
      <c r="L35" s="446"/>
      <c r="M35" s="446"/>
      <c r="N35" s="446"/>
      <c r="O35" s="446"/>
      <c r="P35" s="446"/>
      <c r="Q35" s="446"/>
      <c r="R35" s="446"/>
      <c r="S35" s="446"/>
      <c r="T35" s="446"/>
      <c r="U35" s="447"/>
      <c r="V35" s="447"/>
      <c r="W35" s="346"/>
      <c r="X35" s="346"/>
      <c r="Y35" s="235"/>
      <c r="Z35" s="289"/>
      <c r="AK35" s="347"/>
    </row>
    <row r="36" spans="1:37" s="231" customFormat="1" x14ac:dyDescent="0.35">
      <c r="U36" s="346"/>
      <c r="V36" s="346"/>
      <c r="W36" s="346"/>
      <c r="X36" s="346"/>
      <c r="Y36" s="235"/>
      <c r="Z36" s="289"/>
      <c r="AK36" s="347"/>
    </row>
    <row r="37" spans="1:37" s="231" customFormat="1" x14ac:dyDescent="0.35">
      <c r="A37" s="288"/>
      <c r="B37" s="229"/>
      <c r="G37" s="229"/>
      <c r="H37" s="229"/>
      <c r="I37" s="229"/>
      <c r="J37" s="229"/>
      <c r="K37" s="229"/>
      <c r="L37" s="229"/>
      <c r="M37" s="229"/>
      <c r="N37" s="229"/>
      <c r="O37" s="229"/>
      <c r="P37" s="229"/>
      <c r="Q37" s="229"/>
      <c r="R37" s="229"/>
      <c r="S37" s="229"/>
      <c r="U37" s="235"/>
      <c r="V37" s="235"/>
      <c r="W37" s="235"/>
      <c r="X37" s="235"/>
      <c r="Y37" s="235"/>
      <c r="Z37" s="289"/>
      <c r="AK37" s="347"/>
    </row>
    <row r="38" spans="1:37" s="231" customFormat="1" x14ac:dyDescent="0.35">
      <c r="A38" s="288"/>
      <c r="B38" s="229"/>
      <c r="G38" s="229"/>
      <c r="H38" s="229"/>
      <c r="I38" s="229"/>
      <c r="J38" s="229"/>
      <c r="K38" s="229"/>
      <c r="L38" s="229"/>
      <c r="M38" s="229"/>
      <c r="N38" s="229"/>
      <c r="O38" s="229"/>
      <c r="P38" s="229"/>
      <c r="Q38" s="229"/>
      <c r="R38" s="229"/>
      <c r="S38" s="229"/>
      <c r="T38" s="229"/>
      <c r="U38" s="229"/>
      <c r="V38" s="229"/>
      <c r="W38" s="229"/>
      <c r="X38" s="229"/>
      <c r="Y38" s="229"/>
      <c r="Z38" s="289"/>
      <c r="AK38" s="347"/>
    </row>
    <row r="39" spans="1:37" s="231" customFormat="1" x14ac:dyDescent="0.35">
      <c r="A39" s="288"/>
      <c r="B39" s="229"/>
      <c r="G39" s="229"/>
      <c r="H39" s="229"/>
      <c r="I39" s="229"/>
      <c r="J39" s="229"/>
      <c r="K39" s="229"/>
      <c r="L39" s="229"/>
      <c r="M39" s="229"/>
      <c r="N39" s="229"/>
      <c r="O39" s="229"/>
      <c r="P39" s="229"/>
      <c r="Q39" s="229"/>
      <c r="R39" s="229"/>
      <c r="S39" s="229"/>
      <c r="T39" s="229"/>
      <c r="U39" s="229"/>
      <c r="V39" s="229"/>
      <c r="W39" s="229"/>
      <c r="X39" s="229"/>
      <c r="Y39" s="229"/>
      <c r="Z39" s="289"/>
      <c r="AK39" s="347"/>
    </row>
    <row r="40" spans="1:37" s="440" customFormat="1" ht="19.5" x14ac:dyDescent="0.45">
      <c r="G40" s="229"/>
      <c r="H40" s="229"/>
      <c r="I40" s="229"/>
      <c r="J40" s="229"/>
      <c r="K40" s="229"/>
      <c r="L40" s="229"/>
      <c r="M40" s="229"/>
      <c r="N40" s="229"/>
      <c r="O40" s="229"/>
      <c r="P40" s="229"/>
      <c r="Q40" s="229"/>
      <c r="R40" s="229"/>
      <c r="S40" s="229"/>
      <c r="T40" s="229"/>
      <c r="U40" s="229"/>
      <c r="V40" s="229"/>
      <c r="W40" s="229"/>
      <c r="X40" s="229"/>
      <c r="Y40" s="229"/>
      <c r="Z40" s="442"/>
      <c r="AK40" s="443"/>
    </row>
    <row r="41" spans="1:37" s="440" customFormat="1" ht="19.5" x14ac:dyDescent="0.45">
      <c r="C41" s="231"/>
      <c r="D41" s="231"/>
      <c r="E41" s="231"/>
      <c r="F41" s="231"/>
      <c r="G41" s="229"/>
      <c r="H41" s="229"/>
      <c r="I41" s="229"/>
      <c r="J41" s="229"/>
      <c r="K41" s="229"/>
      <c r="L41" s="229"/>
      <c r="M41" s="229"/>
      <c r="N41" s="229"/>
      <c r="O41" s="229"/>
      <c r="P41" s="229"/>
      <c r="Q41" s="229"/>
      <c r="R41" s="229"/>
      <c r="S41" s="229"/>
      <c r="T41" s="229"/>
      <c r="U41" s="229"/>
      <c r="V41" s="229"/>
      <c r="W41" s="229"/>
      <c r="X41" s="229"/>
      <c r="Y41" s="229"/>
      <c r="Z41" s="442"/>
      <c r="AK41" s="443"/>
    </row>
    <row r="42" spans="1:37" s="448" customFormat="1" ht="19.5" x14ac:dyDescent="0.45">
      <c r="C42" s="231"/>
      <c r="D42" s="231"/>
      <c r="E42" s="231"/>
      <c r="F42" s="231"/>
      <c r="G42" s="229"/>
      <c r="H42" s="229"/>
      <c r="I42" s="229"/>
      <c r="J42" s="229"/>
      <c r="K42" s="229"/>
      <c r="L42" s="229"/>
      <c r="M42" s="229"/>
      <c r="N42" s="229"/>
      <c r="O42" s="229"/>
      <c r="P42" s="229"/>
      <c r="Q42" s="229"/>
      <c r="R42" s="229"/>
      <c r="S42" s="229"/>
      <c r="T42" s="229"/>
      <c r="U42" s="229"/>
      <c r="V42" s="229"/>
      <c r="W42" s="229"/>
      <c r="X42" s="229"/>
      <c r="Y42" s="229"/>
      <c r="Z42" s="449"/>
      <c r="AK42" s="450"/>
    </row>
    <row r="43" spans="1:37" s="440" customFormat="1" ht="19.5" x14ac:dyDescent="0.45">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442"/>
      <c r="AK43" s="443"/>
    </row>
    <row r="44" spans="1:37" s="231" customFormat="1" x14ac:dyDescent="0.35">
      <c r="A44" s="288"/>
      <c r="B44" s="229"/>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89"/>
      <c r="AK44" s="347"/>
    </row>
    <row r="45" spans="1:37" s="231" customFormat="1" x14ac:dyDescent="0.35">
      <c r="A45" s="288"/>
      <c r="B45" s="229"/>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89"/>
      <c r="AK45" s="347"/>
    </row>
    <row r="46" spans="1:37" x14ac:dyDescent="0.35">
      <c r="A46" s="288" t="s">
        <v>56</v>
      </c>
      <c r="B46" s="229">
        <f>+Legend!B32</f>
        <v>157</v>
      </c>
      <c r="C46" s="229"/>
      <c r="D46" s="229"/>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row>
    <row r="47" spans="1:37" s="229" customFormat="1" x14ac:dyDescent="0.35">
      <c r="A47" s="288" t="s">
        <v>57</v>
      </c>
      <c r="B47" s="229">
        <f>+Legend!B33</f>
        <v>209</v>
      </c>
    </row>
    <row r="48" spans="1:37" s="229" customFormat="1" x14ac:dyDescent="0.35">
      <c r="A48" s="288" t="s">
        <v>50</v>
      </c>
      <c r="B48" s="229">
        <f>+Legend!B34</f>
        <v>261</v>
      </c>
    </row>
    <row r="49" s="229" customFormat="1" x14ac:dyDescent="0.35"/>
    <row r="50" s="229" customFormat="1" x14ac:dyDescent="0.35"/>
    <row r="51" s="229" customFormat="1" x14ac:dyDescent="0.35"/>
    <row r="52" s="229" customFormat="1" x14ac:dyDescent="0.35"/>
    <row r="53" s="229" customFormat="1" x14ac:dyDescent="0.35"/>
    <row r="54" s="229" customFormat="1" x14ac:dyDescent="0.35"/>
    <row r="55" s="229" customFormat="1" x14ac:dyDescent="0.35"/>
    <row r="56" s="229" customFormat="1" x14ac:dyDescent="0.35"/>
    <row r="57" s="229" customFormat="1" x14ac:dyDescent="0.35"/>
    <row r="58" s="229" customFormat="1" x14ac:dyDescent="0.35"/>
    <row r="59" s="229" customFormat="1" ht="9" customHeight="1" x14ac:dyDescent="0.35"/>
    <row r="60" s="229" customFormat="1" x14ac:dyDescent="0.35"/>
    <row r="61" s="229" customFormat="1" x14ac:dyDescent="0.35"/>
    <row r="62" s="229" customFormat="1" x14ac:dyDescent="0.35"/>
    <row r="63" s="229" customFormat="1" x14ac:dyDescent="0.35"/>
    <row r="64" s="229" customFormat="1" x14ac:dyDescent="0.35"/>
    <row r="65" s="229" customFormat="1" x14ac:dyDescent="0.35"/>
    <row r="66" s="229" customFormat="1" x14ac:dyDescent="0.35"/>
    <row r="67" s="229" customFormat="1" x14ac:dyDescent="0.35"/>
    <row r="68" s="229" customFormat="1" x14ac:dyDescent="0.35"/>
    <row r="69" s="229" customFormat="1" x14ac:dyDescent="0.35"/>
    <row r="70" s="229" customFormat="1" ht="10.25" customHeight="1" x14ac:dyDescent="0.35"/>
    <row r="71" s="229" customFormat="1" x14ac:dyDescent="0.35"/>
    <row r="72" s="229" customFormat="1" x14ac:dyDescent="0.35"/>
    <row r="73" s="229" customFormat="1" x14ac:dyDescent="0.35"/>
    <row r="74" s="229" customFormat="1" x14ac:dyDescent="0.35"/>
    <row r="75" s="229" customFormat="1" x14ac:dyDescent="0.35"/>
    <row r="76" s="229" customFormat="1" x14ac:dyDescent="0.35"/>
    <row r="77" s="229" customFormat="1" x14ac:dyDescent="0.35"/>
    <row r="78" s="229" customFormat="1" x14ac:dyDescent="0.35"/>
    <row r="79" s="229" customFormat="1" x14ac:dyDescent="0.35"/>
    <row r="80" s="229" customFormat="1" x14ac:dyDescent="0.35"/>
    <row r="81" spans="3:3" s="229" customFormat="1" x14ac:dyDescent="0.35"/>
    <row r="82" spans="3:3" s="229" customFormat="1" x14ac:dyDescent="0.35"/>
    <row r="83" spans="3:3" s="229" customFormat="1" x14ac:dyDescent="0.35"/>
    <row r="84" spans="3:3" s="229" customFormat="1" x14ac:dyDescent="0.35"/>
    <row r="85" spans="3:3" s="229" customFormat="1" x14ac:dyDescent="0.35"/>
    <row r="86" spans="3:3" s="229" customFormat="1" x14ac:dyDescent="0.35"/>
    <row r="87" spans="3:3" s="229" customFormat="1" x14ac:dyDescent="0.35"/>
    <row r="88" spans="3:3" s="229" customFormat="1" x14ac:dyDescent="0.35"/>
    <row r="89" spans="3:3" s="229" customFormat="1" x14ac:dyDescent="0.35"/>
    <row r="90" spans="3:3" s="229" customFormat="1" x14ac:dyDescent="0.35"/>
    <row r="91" spans="3:3" s="229" customFormat="1" x14ac:dyDescent="0.35"/>
    <row r="92" spans="3:3" s="229" customFormat="1" x14ac:dyDescent="0.35"/>
    <row r="93" spans="3:3" s="229" customFormat="1" x14ac:dyDescent="0.35"/>
    <row r="94" spans="3:3" s="229" customFormat="1" x14ac:dyDescent="0.35"/>
    <row r="95" spans="3:3" s="229" customFormat="1" x14ac:dyDescent="0.35">
      <c r="C95" s="327" t="s">
        <v>68</v>
      </c>
    </row>
    <row r="96" spans="3:3" s="229" customFormat="1" x14ac:dyDescent="0.35">
      <c r="C96" s="327"/>
    </row>
    <row r="97" spans="3:25" s="229" customFormat="1" x14ac:dyDescent="0.35">
      <c r="C97" s="235"/>
    </row>
    <row r="98" spans="3:25" s="229" customFormat="1" x14ac:dyDescent="0.35">
      <c r="C98" s="235"/>
    </row>
    <row r="99" spans="3:25" s="229" customFormat="1" x14ac:dyDescent="0.35">
      <c r="C99" s="327" t="s">
        <v>63</v>
      </c>
    </row>
    <row r="100" spans="3:25" s="229" customFormat="1" x14ac:dyDescent="0.35">
      <c r="C100" s="327" t="s">
        <v>64</v>
      </c>
    </row>
    <row r="101" spans="3:25" s="229" customFormat="1" x14ac:dyDescent="0.35">
      <c r="C101" s="327"/>
    </row>
    <row r="102" spans="3:25" s="229" customFormat="1" x14ac:dyDescent="0.35">
      <c r="C102" s="327"/>
      <c r="H102" s="235"/>
      <c r="I102" s="235"/>
    </row>
    <row r="103" spans="3:25" s="229" customFormat="1" x14ac:dyDescent="0.35">
      <c r="C103" s="235"/>
      <c r="H103" s="235"/>
      <c r="I103" s="235"/>
      <c r="K103" s="232"/>
      <c r="L103" s="232"/>
      <c r="M103" s="232"/>
      <c r="N103" s="232"/>
      <c r="O103" s="232"/>
      <c r="P103" s="232"/>
      <c r="Q103" s="232"/>
      <c r="R103" s="232"/>
      <c r="S103" s="232"/>
      <c r="T103" s="232"/>
      <c r="U103" s="232"/>
      <c r="V103" s="232"/>
      <c r="W103" s="232"/>
      <c r="X103" s="232"/>
      <c r="Y103" s="232"/>
    </row>
    <row r="104" spans="3:25" s="229" customFormat="1" x14ac:dyDescent="0.35">
      <c r="C104" s="235"/>
      <c r="H104" s="235"/>
      <c r="I104" s="235"/>
      <c r="K104" s="232"/>
      <c r="L104" s="232"/>
      <c r="M104" s="232"/>
      <c r="N104" s="232"/>
      <c r="O104" s="232"/>
      <c r="P104" s="232"/>
      <c r="Q104" s="232"/>
      <c r="R104" s="232"/>
      <c r="S104" s="232"/>
      <c r="T104" s="232"/>
      <c r="U104" s="232"/>
      <c r="V104" s="232"/>
      <c r="W104" s="232"/>
      <c r="X104" s="232"/>
      <c r="Y104" s="232"/>
    </row>
    <row r="105" spans="3:25" s="229" customFormat="1" x14ac:dyDescent="0.35">
      <c r="C105" s="327" t="s">
        <v>48</v>
      </c>
      <c r="H105" s="235"/>
      <c r="I105" s="235"/>
      <c r="K105" s="232"/>
      <c r="L105" s="232"/>
      <c r="M105" s="232"/>
      <c r="N105" s="232"/>
      <c r="O105" s="232"/>
      <c r="P105" s="232"/>
      <c r="Q105" s="232"/>
      <c r="R105" s="232"/>
      <c r="S105" s="232"/>
      <c r="T105" s="232"/>
      <c r="U105" s="232"/>
      <c r="V105" s="232"/>
      <c r="W105" s="232"/>
      <c r="X105" s="232"/>
      <c r="Y105" s="232"/>
    </row>
    <row r="106" spans="3:25" s="229" customFormat="1" x14ac:dyDescent="0.35">
      <c r="C106" s="327"/>
      <c r="H106" s="235"/>
      <c r="I106" s="235"/>
      <c r="K106" s="232"/>
      <c r="L106" s="232"/>
      <c r="M106" s="232"/>
      <c r="N106" s="232"/>
      <c r="O106" s="232"/>
      <c r="P106" s="232"/>
      <c r="Q106" s="232"/>
      <c r="R106" s="232"/>
      <c r="S106" s="232"/>
      <c r="T106" s="232"/>
      <c r="U106" s="232"/>
      <c r="V106" s="232"/>
      <c r="W106" s="232"/>
      <c r="X106" s="232"/>
      <c r="Y106" s="232"/>
    </row>
    <row r="107" spans="3:25" s="229" customFormat="1" x14ac:dyDescent="0.35">
      <c r="C107" s="327" t="s">
        <v>51</v>
      </c>
      <c r="H107" s="235"/>
      <c r="I107" s="235"/>
      <c r="K107" s="232"/>
      <c r="L107" s="232"/>
      <c r="M107" s="232"/>
      <c r="N107" s="232"/>
      <c r="O107" s="232"/>
      <c r="P107" s="232"/>
      <c r="Q107" s="232"/>
      <c r="R107" s="232"/>
      <c r="S107" s="232"/>
      <c r="T107" s="232"/>
      <c r="U107" s="232"/>
      <c r="V107" s="232"/>
      <c r="W107" s="232"/>
      <c r="X107" s="232"/>
      <c r="Y107" s="232"/>
    </row>
    <row r="108" spans="3:25" s="229" customFormat="1" x14ac:dyDescent="0.35">
      <c r="C108" s="235"/>
      <c r="H108" s="235">
        <v>1</v>
      </c>
      <c r="I108" s="235"/>
      <c r="K108" s="232"/>
      <c r="L108" s="232"/>
      <c r="M108" s="232"/>
      <c r="N108" s="232"/>
      <c r="O108" s="232"/>
      <c r="P108" s="232"/>
      <c r="Q108" s="232"/>
      <c r="R108" s="232"/>
      <c r="S108" s="232"/>
      <c r="T108" s="232"/>
      <c r="U108" s="232"/>
      <c r="V108" s="232"/>
      <c r="W108" s="232"/>
      <c r="X108" s="232"/>
      <c r="Y108" s="232"/>
    </row>
    <row r="109" spans="3:25" s="229" customFormat="1" x14ac:dyDescent="0.35">
      <c r="C109" s="288"/>
      <c r="H109" s="235">
        <v>2</v>
      </c>
      <c r="I109" s="235"/>
      <c r="K109" s="232"/>
      <c r="L109" s="232"/>
      <c r="M109" s="232"/>
      <c r="N109" s="232"/>
      <c r="O109" s="232"/>
      <c r="P109" s="232"/>
      <c r="Q109" s="232"/>
      <c r="R109" s="232"/>
      <c r="S109" s="232"/>
      <c r="T109" s="232"/>
      <c r="U109" s="232"/>
      <c r="V109" s="232"/>
      <c r="W109" s="232"/>
      <c r="X109" s="232"/>
      <c r="Y109" s="232"/>
    </row>
    <row r="110" spans="3:25" s="229" customFormat="1" x14ac:dyDescent="0.35">
      <c r="C110" s="288"/>
      <c r="H110" s="235">
        <v>3</v>
      </c>
      <c r="I110" s="235"/>
      <c r="K110" s="232"/>
      <c r="L110" s="232"/>
      <c r="M110" s="232"/>
      <c r="N110" s="232"/>
      <c r="O110" s="232"/>
      <c r="P110" s="232"/>
      <c r="Q110" s="232"/>
      <c r="R110" s="232"/>
      <c r="S110" s="232"/>
      <c r="T110" s="232"/>
      <c r="U110" s="232"/>
      <c r="V110" s="232"/>
      <c r="W110" s="232"/>
      <c r="X110" s="232"/>
      <c r="Y110" s="232"/>
    </row>
    <row r="111" spans="3:25" s="229" customFormat="1" x14ac:dyDescent="0.35">
      <c r="C111" s="288"/>
      <c r="H111" s="235">
        <v>4</v>
      </c>
      <c r="I111" s="235"/>
      <c r="K111" s="232"/>
      <c r="L111" s="232"/>
      <c r="M111" s="232"/>
      <c r="N111" s="232"/>
      <c r="O111" s="232"/>
      <c r="P111" s="232"/>
      <c r="Q111" s="232"/>
      <c r="R111" s="232"/>
      <c r="S111" s="232"/>
      <c r="T111" s="232"/>
      <c r="U111" s="232"/>
      <c r="V111" s="232"/>
      <c r="W111" s="232"/>
      <c r="X111" s="232"/>
      <c r="Y111" s="232"/>
    </row>
    <row r="112" spans="3:25" x14ac:dyDescent="0.35">
      <c r="C112" s="288"/>
      <c r="D112" s="229"/>
      <c r="E112" s="229"/>
      <c r="F112" s="229"/>
      <c r="G112" s="229"/>
      <c r="H112" s="235">
        <v>5</v>
      </c>
      <c r="I112" s="235"/>
      <c r="J112" s="229"/>
    </row>
    <row r="113" spans="3:25" x14ac:dyDescent="0.35">
      <c r="C113" s="229"/>
      <c r="D113" s="229"/>
      <c r="E113" s="229"/>
      <c r="F113" s="229"/>
      <c r="G113" s="229"/>
      <c r="H113" s="235">
        <v>6</v>
      </c>
      <c r="I113" s="235"/>
      <c r="J113" s="229"/>
    </row>
    <row r="114" spans="3:25" x14ac:dyDescent="0.35">
      <c r="C114" s="229"/>
      <c r="D114" s="229"/>
      <c r="E114" s="229"/>
      <c r="F114" s="229"/>
      <c r="G114" s="229"/>
      <c r="H114" s="235">
        <v>7</v>
      </c>
      <c r="I114" s="235"/>
      <c r="J114" s="229"/>
    </row>
    <row r="115" spans="3:25" x14ac:dyDescent="0.35">
      <c r="C115" s="229"/>
      <c r="D115" s="229"/>
      <c r="E115" s="229"/>
      <c r="F115" s="229"/>
      <c r="G115" s="229"/>
      <c r="H115" s="235">
        <v>8</v>
      </c>
      <c r="I115" s="235"/>
      <c r="J115" s="229"/>
    </row>
    <row r="116" spans="3:25" x14ac:dyDescent="0.35">
      <c r="C116" s="229"/>
      <c r="D116" s="229"/>
      <c r="E116" s="229"/>
      <c r="F116" s="229"/>
      <c r="G116" s="229"/>
      <c r="H116" s="235">
        <v>9</v>
      </c>
      <c r="I116" s="235"/>
      <c r="J116" s="229"/>
    </row>
    <row r="117" spans="3:25" x14ac:dyDescent="0.35">
      <c r="C117" s="229"/>
      <c r="D117" s="229"/>
      <c r="E117" s="229"/>
      <c r="F117" s="229"/>
      <c r="G117" s="229"/>
      <c r="H117" s="235">
        <v>10</v>
      </c>
      <c r="I117" s="235"/>
      <c r="J117" s="229"/>
    </row>
    <row r="118" spans="3:25" x14ac:dyDescent="0.35">
      <c r="C118" s="229"/>
      <c r="D118" s="229"/>
      <c r="E118" s="229"/>
      <c r="F118" s="229"/>
      <c r="G118" s="229"/>
      <c r="H118" s="235">
        <v>11</v>
      </c>
      <c r="I118" s="235"/>
      <c r="J118" s="229"/>
    </row>
    <row r="119" spans="3:25" x14ac:dyDescent="0.35">
      <c r="C119" s="229"/>
      <c r="D119" s="229"/>
      <c r="E119" s="229"/>
      <c r="F119" s="229"/>
      <c r="G119" s="229"/>
      <c r="H119" s="235">
        <v>12</v>
      </c>
      <c r="I119" s="235"/>
      <c r="J119" s="229"/>
    </row>
    <row r="120" spans="3:25" x14ac:dyDescent="0.35">
      <c r="C120" s="229"/>
      <c r="D120" s="229"/>
      <c r="E120" s="229"/>
      <c r="F120" s="229"/>
      <c r="G120" s="229"/>
      <c r="H120" s="235"/>
      <c r="I120" s="235"/>
      <c r="J120" s="229"/>
    </row>
    <row r="121" spans="3:25" x14ac:dyDescent="0.35">
      <c r="C121" s="229"/>
      <c r="D121" s="229"/>
      <c r="E121" s="229"/>
      <c r="F121" s="229"/>
      <c r="G121" s="229"/>
      <c r="H121" s="235"/>
      <c r="I121" s="235"/>
      <c r="J121" s="229"/>
    </row>
    <row r="122" spans="3:25" x14ac:dyDescent="0.35">
      <c r="C122" s="229"/>
      <c r="D122" s="229"/>
      <c r="E122" s="229"/>
      <c r="F122" s="229"/>
      <c r="G122" s="229"/>
      <c r="H122" s="235"/>
      <c r="I122" s="235"/>
      <c r="J122" s="229"/>
    </row>
    <row r="123" spans="3:25" x14ac:dyDescent="0.35">
      <c r="C123" s="229"/>
      <c r="D123" s="229"/>
      <c r="E123" s="229"/>
      <c r="F123" s="229"/>
      <c r="G123" s="229"/>
      <c r="H123" s="229"/>
      <c r="I123" s="229"/>
      <c r="J123" s="229"/>
    </row>
    <row r="124" spans="3:25" x14ac:dyDescent="0.35">
      <c r="C124" s="229"/>
      <c r="D124" s="229"/>
      <c r="E124" s="229"/>
      <c r="F124" s="229"/>
      <c r="G124" s="288"/>
      <c r="H124" s="288"/>
      <c r="I124" s="288"/>
      <c r="J124" s="288"/>
      <c r="K124" s="283"/>
      <c r="L124" s="283"/>
      <c r="M124" s="283"/>
      <c r="N124" s="283"/>
      <c r="O124" s="283"/>
      <c r="P124" s="283"/>
      <c r="Q124" s="283"/>
      <c r="R124" s="283"/>
      <c r="S124" s="283"/>
      <c r="T124" s="283"/>
      <c r="U124" s="283"/>
      <c r="V124" s="283"/>
      <c r="W124" s="283"/>
      <c r="X124" s="283"/>
      <c r="Y124" s="283"/>
    </row>
    <row r="125" spans="3:25" x14ac:dyDescent="0.35">
      <c r="C125" s="229"/>
      <c r="D125" s="229"/>
      <c r="E125" s="229"/>
      <c r="F125" s="229"/>
      <c r="G125" s="288"/>
      <c r="H125" s="288"/>
      <c r="I125" s="288"/>
      <c r="J125" s="288"/>
      <c r="K125" s="283"/>
      <c r="L125" s="283"/>
      <c r="M125" s="283"/>
      <c r="N125" s="283"/>
      <c r="O125" s="283"/>
      <c r="P125" s="283"/>
      <c r="Q125" s="283"/>
      <c r="R125" s="283"/>
      <c r="S125" s="283"/>
      <c r="T125" s="283"/>
      <c r="U125" s="283"/>
      <c r="V125" s="283"/>
      <c r="W125" s="283"/>
      <c r="X125" s="283"/>
      <c r="Y125" s="283"/>
    </row>
    <row r="126" spans="3:25" x14ac:dyDescent="0.35">
      <c r="C126" s="229"/>
      <c r="D126" s="229"/>
      <c r="E126" s="229"/>
      <c r="F126" s="229"/>
      <c r="G126" s="288"/>
      <c r="H126" s="288"/>
      <c r="I126" s="288"/>
      <c r="J126" s="288"/>
      <c r="K126" s="283"/>
      <c r="L126" s="283"/>
      <c r="M126" s="283"/>
      <c r="N126" s="283"/>
      <c r="O126" s="283"/>
      <c r="P126" s="283"/>
      <c r="Q126" s="283"/>
      <c r="R126" s="283"/>
      <c r="S126" s="283"/>
      <c r="T126" s="283"/>
      <c r="U126" s="283"/>
      <c r="V126" s="283"/>
      <c r="W126" s="283"/>
      <c r="X126" s="283"/>
      <c r="Y126" s="283"/>
    </row>
    <row r="127" spans="3:25" x14ac:dyDescent="0.35">
      <c r="C127" s="229"/>
      <c r="D127" s="229"/>
      <c r="E127" s="229"/>
      <c r="F127" s="229"/>
      <c r="G127" s="288"/>
      <c r="H127" s="288"/>
      <c r="I127" s="288"/>
      <c r="J127" s="288"/>
      <c r="K127" s="283"/>
      <c r="L127" s="283"/>
      <c r="M127" s="283"/>
      <c r="N127" s="283"/>
      <c r="O127" s="283"/>
      <c r="P127" s="283"/>
      <c r="Q127" s="283"/>
      <c r="R127" s="283"/>
      <c r="S127" s="283"/>
      <c r="T127" s="283"/>
      <c r="U127" s="283"/>
      <c r="V127" s="283"/>
      <c r="W127" s="283"/>
      <c r="X127" s="283"/>
      <c r="Y127" s="283"/>
    </row>
    <row r="128" spans="3:25" x14ac:dyDescent="0.35">
      <c r="C128" s="229"/>
      <c r="D128" s="229"/>
      <c r="E128" s="229"/>
      <c r="F128" s="229"/>
      <c r="G128" s="288"/>
      <c r="H128" s="288"/>
      <c r="I128" s="288"/>
      <c r="J128" s="288"/>
      <c r="K128" s="283"/>
      <c r="L128" s="283"/>
      <c r="M128" s="283"/>
      <c r="N128" s="283"/>
      <c r="O128" s="283"/>
      <c r="P128" s="283"/>
      <c r="Q128" s="283"/>
      <c r="R128" s="283"/>
      <c r="S128" s="283"/>
      <c r="T128" s="283"/>
      <c r="U128" s="283"/>
      <c r="V128" s="283"/>
      <c r="W128" s="283"/>
      <c r="X128" s="283"/>
      <c r="Y128" s="283"/>
    </row>
    <row r="129" spans="1:48" x14ac:dyDescent="0.35">
      <c r="C129" s="229"/>
      <c r="D129" s="229"/>
      <c r="E129" s="229"/>
      <c r="F129" s="229"/>
      <c r="G129" s="288"/>
      <c r="H129" s="288"/>
      <c r="I129" s="288"/>
      <c r="J129" s="288"/>
      <c r="K129" s="283"/>
      <c r="L129" s="283"/>
      <c r="M129" s="283"/>
      <c r="N129" s="283"/>
      <c r="O129" s="283"/>
      <c r="P129" s="283"/>
      <c r="Q129" s="283"/>
      <c r="R129" s="283"/>
      <c r="S129" s="283"/>
      <c r="T129" s="283"/>
      <c r="U129" s="283"/>
      <c r="V129" s="283"/>
      <c r="W129" s="283"/>
      <c r="X129" s="283"/>
      <c r="Y129" s="283"/>
    </row>
    <row r="130" spans="1:48" x14ac:dyDescent="0.35">
      <c r="C130" s="288"/>
      <c r="D130" s="288"/>
      <c r="E130" s="288"/>
      <c r="F130" s="288"/>
      <c r="G130" s="288"/>
      <c r="H130" s="288"/>
      <c r="I130" s="288"/>
      <c r="J130" s="288"/>
      <c r="K130" s="283"/>
      <c r="L130" s="283"/>
      <c r="M130" s="283"/>
      <c r="N130" s="283"/>
      <c r="O130" s="283"/>
      <c r="P130" s="283"/>
      <c r="Q130" s="283"/>
      <c r="R130" s="283"/>
      <c r="S130" s="283"/>
      <c r="T130" s="283"/>
      <c r="U130" s="283"/>
      <c r="V130" s="283"/>
      <c r="W130" s="283"/>
      <c r="X130" s="283"/>
      <c r="Y130" s="283"/>
    </row>
    <row r="131" spans="1:48" x14ac:dyDescent="0.35">
      <c r="C131" s="288"/>
      <c r="D131" s="288"/>
      <c r="E131" s="288"/>
      <c r="F131" s="288"/>
      <c r="G131" s="288"/>
      <c r="H131" s="288"/>
      <c r="I131" s="288"/>
      <c r="J131" s="288"/>
      <c r="K131" s="283"/>
      <c r="L131" s="283"/>
      <c r="M131" s="283"/>
      <c r="N131" s="283"/>
      <c r="O131" s="283"/>
      <c r="P131" s="283"/>
      <c r="Q131" s="283"/>
      <c r="R131" s="283"/>
      <c r="S131" s="283"/>
      <c r="T131" s="283"/>
      <c r="U131" s="283"/>
      <c r="V131" s="283"/>
      <c r="W131" s="283"/>
      <c r="X131" s="283"/>
      <c r="Y131" s="283"/>
    </row>
    <row r="132" spans="1:48" x14ac:dyDescent="0.35">
      <c r="C132" s="288"/>
      <c r="D132" s="288"/>
      <c r="E132" s="288"/>
      <c r="F132" s="288"/>
      <c r="G132" s="283"/>
      <c r="H132" s="283"/>
      <c r="I132" s="283"/>
      <c r="J132" s="283"/>
      <c r="K132" s="283"/>
      <c r="L132" s="283"/>
      <c r="M132" s="283"/>
      <c r="N132" s="283"/>
      <c r="O132" s="283"/>
      <c r="P132" s="283"/>
      <c r="Q132" s="283"/>
      <c r="R132" s="283"/>
      <c r="S132" s="283"/>
      <c r="T132" s="283"/>
      <c r="U132" s="283"/>
      <c r="V132" s="283"/>
      <c r="W132" s="283"/>
      <c r="X132" s="283"/>
      <c r="Y132" s="283"/>
    </row>
    <row r="133" spans="1:48" s="283" customFormat="1" x14ac:dyDescent="0.35">
      <c r="A133" s="288"/>
      <c r="B133" s="288"/>
      <c r="C133" s="288"/>
      <c r="D133" s="288"/>
      <c r="E133" s="288"/>
      <c r="F133" s="288"/>
      <c r="AJ133" s="288"/>
      <c r="AK133" s="288"/>
      <c r="AL133" s="288"/>
      <c r="AM133" s="288"/>
      <c r="AN133" s="288"/>
      <c r="AO133" s="288"/>
      <c r="AP133" s="288"/>
      <c r="AQ133" s="288"/>
      <c r="AR133" s="288"/>
      <c r="AS133" s="288"/>
      <c r="AT133" s="288"/>
      <c r="AU133" s="288"/>
      <c r="AV133" s="288"/>
    </row>
    <row r="134" spans="1:48" s="283" customFormat="1" x14ac:dyDescent="0.35">
      <c r="A134" s="288"/>
      <c r="B134" s="288"/>
      <c r="C134" s="288"/>
      <c r="D134" s="288"/>
      <c r="E134" s="288"/>
      <c r="F134" s="288"/>
      <c r="AJ134" s="288"/>
      <c r="AK134" s="288"/>
      <c r="AL134" s="288"/>
      <c r="AM134" s="288"/>
      <c r="AN134" s="288"/>
      <c r="AO134" s="288"/>
      <c r="AP134" s="288"/>
      <c r="AQ134" s="288"/>
      <c r="AR134" s="288"/>
      <c r="AS134" s="288"/>
      <c r="AT134" s="288"/>
      <c r="AU134" s="288"/>
      <c r="AV134" s="288"/>
    </row>
    <row r="135" spans="1:48" s="283" customFormat="1" x14ac:dyDescent="0.35">
      <c r="A135" s="288"/>
      <c r="B135" s="288"/>
      <c r="C135" s="288"/>
      <c r="D135" s="288"/>
      <c r="E135" s="288"/>
      <c r="F135" s="288"/>
      <c r="AJ135" s="288"/>
      <c r="AK135" s="288"/>
      <c r="AL135" s="288"/>
      <c r="AM135" s="288"/>
      <c r="AN135" s="288"/>
      <c r="AO135" s="288"/>
      <c r="AP135" s="288"/>
      <c r="AQ135" s="288"/>
      <c r="AR135" s="288"/>
      <c r="AS135" s="288"/>
      <c r="AT135" s="288"/>
      <c r="AU135" s="288"/>
      <c r="AV135" s="288"/>
    </row>
    <row r="136" spans="1:48" s="283" customFormat="1" x14ac:dyDescent="0.35">
      <c r="A136" s="288"/>
      <c r="B136" s="288"/>
      <c r="C136" s="288"/>
      <c r="D136" s="288"/>
      <c r="E136" s="288"/>
      <c r="F136" s="288"/>
      <c r="AJ136" s="288"/>
      <c r="AK136" s="288"/>
      <c r="AL136" s="288"/>
      <c r="AM136" s="288"/>
      <c r="AN136" s="288"/>
      <c r="AO136" s="288"/>
      <c r="AP136" s="288"/>
      <c r="AQ136" s="288"/>
      <c r="AR136" s="288"/>
      <c r="AS136" s="288"/>
      <c r="AT136" s="288"/>
      <c r="AU136" s="288"/>
      <c r="AV136" s="288"/>
    </row>
    <row r="137" spans="1:48" s="283" customFormat="1" x14ac:dyDescent="0.35">
      <c r="A137" s="288"/>
      <c r="B137" s="288"/>
      <c r="C137" s="288"/>
      <c r="D137" s="288"/>
      <c r="E137" s="288"/>
      <c r="F137" s="288"/>
      <c r="AJ137" s="288"/>
      <c r="AK137" s="288"/>
      <c r="AL137" s="288"/>
      <c r="AM137" s="288"/>
      <c r="AN137" s="288"/>
      <c r="AO137" s="288"/>
      <c r="AP137" s="288"/>
      <c r="AQ137" s="288"/>
      <c r="AR137" s="288"/>
      <c r="AS137" s="288"/>
      <c r="AT137" s="288"/>
      <c r="AU137" s="288"/>
      <c r="AV137" s="288"/>
    </row>
    <row r="138" spans="1:48" s="283" customFormat="1" x14ac:dyDescent="0.35">
      <c r="A138" s="288"/>
      <c r="B138" s="288"/>
      <c r="AJ138" s="288"/>
      <c r="AK138" s="288"/>
      <c r="AL138" s="288"/>
      <c r="AM138" s="288"/>
      <c r="AN138" s="288"/>
      <c r="AO138" s="288"/>
      <c r="AP138" s="288"/>
      <c r="AQ138" s="288"/>
      <c r="AR138" s="288"/>
      <c r="AS138" s="288"/>
      <c r="AT138" s="288"/>
      <c r="AU138" s="288"/>
      <c r="AV138" s="288"/>
    </row>
    <row r="139" spans="1:48" s="283" customFormat="1" x14ac:dyDescent="0.35">
      <c r="A139" s="288"/>
      <c r="B139" s="288"/>
      <c r="AJ139" s="288"/>
      <c r="AK139" s="288"/>
      <c r="AL139" s="288"/>
      <c r="AM139" s="288"/>
      <c r="AN139" s="288"/>
      <c r="AO139" s="288"/>
      <c r="AP139" s="288"/>
      <c r="AQ139" s="288"/>
      <c r="AR139" s="288"/>
      <c r="AS139" s="288"/>
      <c r="AT139" s="288"/>
      <c r="AU139" s="288"/>
      <c r="AV139" s="288"/>
    </row>
    <row r="140" spans="1:48" s="283" customFormat="1" x14ac:dyDescent="0.35">
      <c r="A140" s="288"/>
      <c r="B140" s="288"/>
      <c r="AJ140" s="288"/>
      <c r="AK140" s="288"/>
      <c r="AL140" s="288"/>
      <c r="AM140" s="288"/>
      <c r="AN140" s="288"/>
      <c r="AO140" s="288"/>
      <c r="AP140" s="288"/>
      <c r="AQ140" s="288"/>
      <c r="AR140" s="288"/>
      <c r="AS140" s="288"/>
      <c r="AT140" s="288"/>
      <c r="AU140" s="288"/>
      <c r="AV140" s="288"/>
    </row>
    <row r="141" spans="1:48" s="283" customFormat="1" x14ac:dyDescent="0.35">
      <c r="A141" s="288"/>
      <c r="B141" s="288"/>
      <c r="AJ141" s="288"/>
      <c r="AK141" s="288"/>
      <c r="AL141" s="288"/>
      <c r="AM141" s="288"/>
      <c r="AN141" s="288"/>
      <c r="AO141" s="288"/>
      <c r="AP141" s="288"/>
      <c r="AQ141" s="288"/>
      <c r="AR141" s="288"/>
      <c r="AS141" s="288"/>
      <c r="AT141" s="288"/>
      <c r="AU141" s="288"/>
      <c r="AV141" s="288"/>
    </row>
    <row r="142" spans="1:48" s="283" customFormat="1" x14ac:dyDescent="0.35">
      <c r="A142" s="288"/>
      <c r="B142" s="288"/>
      <c r="AJ142" s="288"/>
      <c r="AK142" s="288"/>
      <c r="AL142" s="288"/>
      <c r="AM142" s="288"/>
      <c r="AN142" s="288"/>
      <c r="AO142" s="288"/>
      <c r="AP142" s="288"/>
      <c r="AQ142" s="288"/>
      <c r="AR142" s="288"/>
      <c r="AS142" s="288"/>
      <c r="AT142" s="288"/>
      <c r="AU142" s="288"/>
      <c r="AV142" s="288"/>
    </row>
    <row r="143" spans="1:48" s="283" customFormat="1" x14ac:dyDescent="0.35">
      <c r="A143" s="288"/>
      <c r="B143" s="288"/>
      <c r="AJ143" s="288"/>
      <c r="AK143" s="288"/>
      <c r="AL143" s="288"/>
      <c r="AM143" s="288"/>
      <c r="AN143" s="288"/>
      <c r="AO143" s="288"/>
      <c r="AP143" s="288"/>
      <c r="AQ143" s="288"/>
      <c r="AR143" s="288"/>
      <c r="AS143" s="288"/>
      <c r="AT143" s="288"/>
      <c r="AU143" s="288"/>
      <c r="AV143" s="288"/>
    </row>
    <row r="144" spans="1:48" s="283" customFormat="1" x14ac:dyDescent="0.35">
      <c r="A144" s="288"/>
      <c r="B144" s="288"/>
      <c r="AJ144" s="288"/>
      <c r="AK144" s="288"/>
      <c r="AL144" s="288"/>
      <c r="AM144" s="288"/>
      <c r="AN144" s="288"/>
      <c r="AO144" s="288"/>
      <c r="AP144" s="288"/>
      <c r="AQ144" s="288"/>
      <c r="AR144" s="288"/>
      <c r="AS144" s="288"/>
      <c r="AT144" s="288"/>
      <c r="AU144" s="288"/>
      <c r="AV144" s="288"/>
    </row>
    <row r="145" spans="1:48" s="283" customFormat="1" x14ac:dyDescent="0.35">
      <c r="A145" s="288"/>
      <c r="B145" s="288"/>
      <c r="AJ145" s="288"/>
      <c r="AK145" s="288"/>
      <c r="AL145" s="288"/>
      <c r="AM145" s="288"/>
      <c r="AN145" s="288"/>
      <c r="AO145" s="288"/>
      <c r="AP145" s="288"/>
      <c r="AQ145" s="288"/>
      <c r="AR145" s="288"/>
      <c r="AS145" s="288"/>
      <c r="AT145" s="288"/>
      <c r="AU145" s="288"/>
      <c r="AV145" s="288"/>
    </row>
    <row r="146" spans="1:48" s="283" customFormat="1" x14ac:dyDescent="0.35">
      <c r="A146" s="288"/>
      <c r="B146" s="288"/>
      <c r="AJ146" s="288"/>
      <c r="AK146" s="288"/>
      <c r="AL146" s="288"/>
      <c r="AM146" s="288"/>
      <c r="AN146" s="288"/>
      <c r="AO146" s="288"/>
      <c r="AP146" s="288"/>
      <c r="AQ146" s="288"/>
      <c r="AR146" s="288"/>
      <c r="AS146" s="288"/>
      <c r="AT146" s="288"/>
      <c r="AU146" s="288"/>
      <c r="AV146" s="288"/>
    </row>
    <row r="147" spans="1:48" s="283" customFormat="1" x14ac:dyDescent="0.35">
      <c r="A147" s="288"/>
      <c r="B147" s="288"/>
      <c r="AJ147" s="288"/>
      <c r="AK147" s="288"/>
      <c r="AL147" s="288"/>
      <c r="AM147" s="288"/>
      <c r="AN147" s="288"/>
      <c r="AO147" s="288"/>
      <c r="AP147" s="288"/>
      <c r="AQ147" s="288"/>
      <c r="AR147" s="288"/>
      <c r="AS147" s="288"/>
      <c r="AT147" s="288"/>
      <c r="AU147" s="288"/>
      <c r="AV147" s="288"/>
    </row>
    <row r="148" spans="1:48" s="283" customFormat="1" x14ac:dyDescent="0.35">
      <c r="A148" s="288"/>
      <c r="B148" s="288"/>
      <c r="AJ148" s="288"/>
      <c r="AK148" s="288"/>
      <c r="AL148" s="288"/>
      <c r="AM148" s="288"/>
      <c r="AN148" s="288"/>
      <c r="AO148" s="288"/>
      <c r="AP148" s="288"/>
      <c r="AQ148" s="288"/>
      <c r="AR148" s="288"/>
      <c r="AS148" s="288"/>
      <c r="AT148" s="288"/>
      <c r="AU148" s="288"/>
      <c r="AV148" s="288"/>
    </row>
    <row r="149" spans="1:48" s="283" customFormat="1" x14ac:dyDescent="0.35">
      <c r="A149" s="288"/>
      <c r="B149" s="288"/>
      <c r="AJ149" s="288"/>
      <c r="AK149" s="288"/>
      <c r="AL149" s="288"/>
      <c r="AM149" s="288"/>
      <c r="AN149" s="288"/>
      <c r="AO149" s="288"/>
      <c r="AP149" s="288"/>
      <c r="AQ149" s="288"/>
      <c r="AR149" s="288"/>
      <c r="AS149" s="288"/>
      <c r="AT149" s="288"/>
      <c r="AU149" s="288"/>
      <c r="AV149" s="288"/>
    </row>
    <row r="150" spans="1:48" s="283" customFormat="1" x14ac:dyDescent="0.35">
      <c r="A150" s="288"/>
      <c r="B150" s="288"/>
      <c r="AJ150" s="288"/>
      <c r="AK150" s="288"/>
      <c r="AL150" s="288"/>
      <c r="AM150" s="288"/>
      <c r="AN150" s="288"/>
      <c r="AO150" s="288"/>
      <c r="AP150" s="288"/>
      <c r="AQ150" s="288"/>
      <c r="AR150" s="288"/>
      <c r="AS150" s="288"/>
      <c r="AT150" s="288"/>
      <c r="AU150" s="288"/>
      <c r="AV150" s="288"/>
    </row>
    <row r="151" spans="1:48" s="283" customFormat="1" x14ac:dyDescent="0.35">
      <c r="A151" s="288"/>
      <c r="B151" s="288"/>
      <c r="AJ151" s="288"/>
      <c r="AK151" s="288"/>
      <c r="AL151" s="288"/>
      <c r="AM151" s="288"/>
      <c r="AN151" s="288"/>
      <c r="AO151" s="288"/>
      <c r="AP151" s="288"/>
      <c r="AQ151" s="288"/>
      <c r="AR151" s="288"/>
      <c r="AS151" s="288"/>
      <c r="AT151" s="288"/>
      <c r="AU151" s="288"/>
      <c r="AV151" s="288"/>
    </row>
    <row r="152" spans="1:48" s="283" customFormat="1" x14ac:dyDescent="0.35">
      <c r="A152" s="288"/>
      <c r="B152" s="288"/>
      <c r="AJ152" s="288"/>
      <c r="AK152" s="288"/>
      <c r="AL152" s="288"/>
      <c r="AM152" s="288"/>
      <c r="AN152" s="288"/>
      <c r="AO152" s="288"/>
      <c r="AP152" s="288"/>
      <c r="AQ152" s="288"/>
      <c r="AR152" s="288"/>
      <c r="AS152" s="288"/>
      <c r="AT152" s="288"/>
      <c r="AU152" s="288"/>
      <c r="AV152" s="288"/>
    </row>
    <row r="153" spans="1:48" s="283" customFormat="1" x14ac:dyDescent="0.35">
      <c r="A153" s="288"/>
      <c r="B153" s="288"/>
      <c r="AJ153" s="288"/>
      <c r="AK153" s="288"/>
      <c r="AL153" s="288"/>
      <c r="AM153" s="288"/>
      <c r="AN153" s="288"/>
      <c r="AO153" s="288"/>
      <c r="AP153" s="288"/>
      <c r="AQ153" s="288"/>
      <c r="AR153" s="288"/>
      <c r="AS153" s="288"/>
      <c r="AT153" s="288"/>
      <c r="AU153" s="288"/>
      <c r="AV153" s="288"/>
    </row>
    <row r="154" spans="1:48" s="283" customFormat="1" x14ac:dyDescent="0.35">
      <c r="A154" s="288"/>
      <c r="B154" s="288"/>
      <c r="AJ154" s="288"/>
      <c r="AK154" s="288"/>
      <c r="AL154" s="288"/>
      <c r="AM154" s="288"/>
      <c r="AN154" s="288"/>
      <c r="AO154" s="288"/>
      <c r="AP154" s="288"/>
      <c r="AQ154" s="288"/>
      <c r="AR154" s="288"/>
      <c r="AS154" s="288"/>
      <c r="AT154" s="288"/>
      <c r="AU154" s="288"/>
      <c r="AV154" s="288"/>
    </row>
    <row r="155" spans="1:48" s="283" customFormat="1" x14ac:dyDescent="0.35">
      <c r="A155" s="288"/>
      <c r="B155" s="288"/>
      <c r="AJ155" s="288"/>
      <c r="AK155" s="288"/>
      <c r="AL155" s="288"/>
      <c r="AM155" s="288"/>
      <c r="AN155" s="288"/>
      <c r="AO155" s="288"/>
      <c r="AP155" s="288"/>
      <c r="AQ155" s="288"/>
      <c r="AR155" s="288"/>
      <c r="AS155" s="288"/>
      <c r="AT155" s="288"/>
      <c r="AU155" s="288"/>
      <c r="AV155" s="288"/>
    </row>
    <row r="156" spans="1:48" s="283" customFormat="1" x14ac:dyDescent="0.35">
      <c r="A156" s="288"/>
      <c r="B156" s="288"/>
      <c r="AJ156" s="288"/>
      <c r="AK156" s="288"/>
      <c r="AL156" s="288"/>
      <c r="AM156" s="288"/>
      <c r="AN156" s="288"/>
      <c r="AO156" s="288"/>
      <c r="AP156" s="288"/>
      <c r="AQ156" s="288"/>
      <c r="AR156" s="288"/>
      <c r="AS156" s="288"/>
      <c r="AT156" s="288"/>
      <c r="AU156" s="288"/>
      <c r="AV156" s="288"/>
    </row>
    <row r="157" spans="1:48" s="283" customFormat="1" x14ac:dyDescent="0.35">
      <c r="A157" s="288"/>
      <c r="B157" s="288"/>
      <c r="AJ157" s="288"/>
      <c r="AK157" s="288"/>
      <c r="AL157" s="288"/>
      <c r="AM157" s="288"/>
      <c r="AN157" s="288"/>
      <c r="AO157" s="288"/>
      <c r="AP157" s="288"/>
      <c r="AQ157" s="288"/>
      <c r="AR157" s="288"/>
      <c r="AS157" s="288"/>
      <c r="AT157" s="288"/>
      <c r="AU157" s="288"/>
      <c r="AV157" s="288"/>
    </row>
    <row r="158" spans="1:48" s="283" customFormat="1" x14ac:dyDescent="0.35">
      <c r="A158" s="288"/>
      <c r="B158" s="288"/>
      <c r="AJ158" s="288"/>
      <c r="AK158" s="288"/>
      <c r="AL158" s="288"/>
      <c r="AM158" s="288"/>
      <c r="AN158" s="288"/>
      <c r="AO158" s="288"/>
      <c r="AP158" s="288"/>
      <c r="AQ158" s="288"/>
      <c r="AR158" s="288"/>
      <c r="AS158" s="288"/>
      <c r="AT158" s="288"/>
      <c r="AU158" s="288"/>
      <c r="AV158" s="288"/>
    </row>
    <row r="159" spans="1:48" s="283" customFormat="1" x14ac:dyDescent="0.35">
      <c r="A159" s="288"/>
      <c r="B159" s="288"/>
      <c r="AJ159" s="288"/>
      <c r="AK159" s="288"/>
      <c r="AL159" s="288"/>
      <c r="AM159" s="288"/>
      <c r="AN159" s="288"/>
      <c r="AO159" s="288"/>
      <c r="AP159" s="288"/>
      <c r="AQ159" s="288"/>
      <c r="AR159" s="288"/>
      <c r="AS159" s="288"/>
      <c r="AT159" s="288"/>
      <c r="AU159" s="288"/>
      <c r="AV159" s="288"/>
    </row>
    <row r="160" spans="1:48" s="283" customFormat="1" x14ac:dyDescent="0.35">
      <c r="A160" s="288"/>
      <c r="B160" s="288"/>
      <c r="AJ160" s="288"/>
      <c r="AK160" s="288"/>
      <c r="AL160" s="288"/>
      <c r="AM160" s="288"/>
      <c r="AN160" s="288"/>
      <c r="AO160" s="288"/>
      <c r="AP160" s="288"/>
      <c r="AQ160" s="288"/>
      <c r="AR160" s="288"/>
      <c r="AS160" s="288"/>
      <c r="AT160" s="288"/>
      <c r="AU160" s="288"/>
      <c r="AV160" s="288"/>
    </row>
    <row r="161" spans="1:48" s="283" customFormat="1" x14ac:dyDescent="0.35">
      <c r="A161" s="465" t="s">
        <v>25</v>
      </c>
      <c r="B161" s="465"/>
      <c r="AJ161" s="288"/>
      <c r="AK161" s="288"/>
      <c r="AL161" s="288"/>
      <c r="AM161" s="288"/>
      <c r="AN161" s="288"/>
      <c r="AO161" s="288"/>
      <c r="AP161" s="288"/>
      <c r="AQ161" s="288"/>
      <c r="AR161" s="288"/>
      <c r="AS161" s="288"/>
      <c r="AT161" s="288"/>
      <c r="AU161" s="288"/>
      <c r="AV161" s="288"/>
    </row>
    <row r="162" spans="1:48" s="283" customFormat="1" x14ac:dyDescent="0.35">
      <c r="A162" s="465" t="s">
        <v>47</v>
      </c>
      <c r="B162" s="465"/>
      <c r="AJ162" s="288"/>
      <c r="AK162" s="288"/>
      <c r="AL162" s="288"/>
      <c r="AM162" s="288"/>
      <c r="AN162" s="288"/>
      <c r="AO162" s="288"/>
      <c r="AP162" s="288"/>
      <c r="AQ162" s="288"/>
      <c r="AR162" s="288"/>
      <c r="AS162" s="288"/>
      <c r="AT162" s="288"/>
      <c r="AU162" s="288"/>
      <c r="AV162" s="288"/>
    </row>
    <row r="163" spans="1:48" s="283" customFormat="1" x14ac:dyDescent="0.35">
      <c r="A163" s="465" t="s">
        <v>61</v>
      </c>
      <c r="B163" s="465"/>
      <c r="AJ163" s="288"/>
      <c r="AK163" s="288"/>
      <c r="AL163" s="288"/>
      <c r="AM163" s="288"/>
      <c r="AN163" s="288"/>
      <c r="AO163" s="288"/>
      <c r="AP163" s="288"/>
      <c r="AQ163" s="288"/>
      <c r="AR163" s="288"/>
      <c r="AS163" s="288"/>
      <c r="AT163" s="288"/>
      <c r="AU163" s="288"/>
      <c r="AV163" s="288"/>
    </row>
    <row r="164" spans="1:48" s="283" customFormat="1" x14ac:dyDescent="0.35">
      <c r="A164" s="465" t="s">
        <v>510</v>
      </c>
      <c r="B164" s="465"/>
      <c r="AJ164" s="288"/>
      <c r="AK164" s="288"/>
      <c r="AL164" s="288"/>
      <c r="AM164" s="288"/>
      <c r="AN164" s="288"/>
      <c r="AO164" s="288"/>
      <c r="AP164" s="288"/>
      <c r="AQ164" s="288"/>
      <c r="AR164" s="288"/>
      <c r="AS164" s="288"/>
      <c r="AT164" s="288"/>
      <c r="AU164" s="288"/>
      <c r="AV164" s="288"/>
    </row>
    <row r="165" spans="1:48" s="283" customFormat="1" x14ac:dyDescent="0.35">
      <c r="A165" s="465" t="s">
        <v>511</v>
      </c>
      <c r="B165" s="465"/>
      <c r="AJ165" s="288"/>
      <c r="AK165" s="288"/>
      <c r="AL165" s="288"/>
      <c r="AM165" s="288"/>
      <c r="AN165" s="288"/>
      <c r="AO165" s="288"/>
      <c r="AP165" s="288"/>
      <c r="AQ165" s="288"/>
      <c r="AR165" s="288"/>
      <c r="AS165" s="288"/>
      <c r="AT165" s="288"/>
      <c r="AU165" s="288"/>
      <c r="AV165" s="288"/>
    </row>
    <row r="166" spans="1:48" s="283" customFormat="1" x14ac:dyDescent="0.35">
      <c r="A166" s="465"/>
      <c r="B166" s="465"/>
      <c r="AJ166" s="288"/>
      <c r="AK166" s="288"/>
      <c r="AL166" s="288"/>
      <c r="AM166" s="288"/>
      <c r="AN166" s="288"/>
      <c r="AO166" s="288"/>
      <c r="AP166" s="288"/>
      <c r="AQ166" s="288"/>
      <c r="AR166" s="288"/>
      <c r="AS166" s="288"/>
      <c r="AT166" s="288"/>
      <c r="AU166" s="288"/>
      <c r="AV166" s="288"/>
    </row>
    <row r="167" spans="1:48" s="283" customFormat="1" x14ac:dyDescent="0.35">
      <c r="A167" s="465"/>
      <c r="B167" s="465"/>
      <c r="AJ167" s="288"/>
      <c r="AK167" s="288"/>
      <c r="AL167" s="288"/>
      <c r="AM167" s="288"/>
      <c r="AN167" s="288"/>
      <c r="AO167" s="288"/>
      <c r="AP167" s="288"/>
      <c r="AQ167" s="288"/>
      <c r="AR167" s="288"/>
      <c r="AS167" s="288"/>
      <c r="AT167" s="288"/>
      <c r="AU167" s="288"/>
      <c r="AV167" s="288"/>
    </row>
    <row r="168" spans="1:48" s="283" customFormat="1" x14ac:dyDescent="0.35">
      <c r="A168" s="465"/>
      <c r="B168" s="465"/>
      <c r="AJ168" s="288"/>
      <c r="AK168" s="288"/>
      <c r="AL168" s="288"/>
      <c r="AM168" s="288"/>
      <c r="AN168" s="288"/>
      <c r="AO168" s="288"/>
      <c r="AP168" s="288"/>
      <c r="AQ168" s="288"/>
      <c r="AR168" s="288"/>
      <c r="AS168" s="288"/>
      <c r="AT168" s="288"/>
      <c r="AU168" s="288"/>
      <c r="AV168" s="288"/>
    </row>
    <row r="169" spans="1:48" s="283" customFormat="1" x14ac:dyDescent="0.35">
      <c r="A169" s="465"/>
      <c r="B169" s="465"/>
      <c r="AJ169" s="288"/>
      <c r="AK169" s="288"/>
      <c r="AL169" s="288"/>
      <c r="AM169" s="288"/>
      <c r="AN169" s="288"/>
      <c r="AO169" s="288"/>
      <c r="AP169" s="288"/>
      <c r="AQ169" s="288"/>
      <c r="AR169" s="288"/>
      <c r="AS169" s="288"/>
      <c r="AT169" s="288"/>
      <c r="AU169" s="288"/>
      <c r="AV169" s="288"/>
    </row>
    <row r="170" spans="1:48" s="283" customFormat="1" x14ac:dyDescent="0.35">
      <c r="A170" s="465"/>
      <c r="B170" s="465"/>
      <c r="AJ170" s="288"/>
      <c r="AK170" s="288"/>
      <c r="AL170" s="288"/>
      <c r="AM170" s="288"/>
      <c r="AN170" s="288"/>
      <c r="AO170" s="288"/>
      <c r="AP170" s="288"/>
      <c r="AQ170" s="288"/>
      <c r="AR170" s="288"/>
      <c r="AS170" s="288"/>
      <c r="AT170" s="288"/>
      <c r="AU170" s="288"/>
      <c r="AV170" s="288"/>
    </row>
    <row r="171" spans="1:48" s="283" customFormat="1" x14ac:dyDescent="0.35">
      <c r="A171" s="465"/>
      <c r="B171" s="465"/>
      <c r="AJ171" s="288"/>
      <c r="AK171" s="288"/>
      <c r="AL171" s="288"/>
      <c r="AM171" s="288"/>
      <c r="AN171" s="288"/>
      <c r="AO171" s="288"/>
      <c r="AP171" s="288"/>
      <c r="AQ171" s="288"/>
      <c r="AR171" s="288"/>
      <c r="AS171" s="288"/>
      <c r="AT171" s="288"/>
      <c r="AU171" s="288"/>
      <c r="AV171" s="288"/>
    </row>
    <row r="172" spans="1:48" s="283" customFormat="1" x14ac:dyDescent="0.35">
      <c r="A172" s="465">
        <v>1</v>
      </c>
      <c r="B172" s="465"/>
      <c r="AJ172" s="288"/>
      <c r="AK172" s="288"/>
      <c r="AL172" s="288"/>
      <c r="AM172" s="288"/>
      <c r="AN172" s="288"/>
      <c r="AO172" s="288"/>
      <c r="AP172" s="288"/>
      <c r="AQ172" s="288"/>
      <c r="AR172" s="288"/>
      <c r="AS172" s="288"/>
      <c r="AT172" s="288"/>
      <c r="AU172" s="288"/>
      <c r="AV172" s="288"/>
    </row>
    <row r="173" spans="1:48" s="283" customFormat="1" x14ac:dyDescent="0.35">
      <c r="A173" s="465"/>
      <c r="B173" s="465"/>
      <c r="AJ173" s="288"/>
      <c r="AK173" s="288"/>
      <c r="AL173" s="288"/>
      <c r="AM173" s="288"/>
      <c r="AN173" s="288"/>
      <c r="AO173" s="288"/>
      <c r="AP173" s="288"/>
      <c r="AQ173" s="288"/>
      <c r="AR173" s="288"/>
      <c r="AS173" s="288"/>
      <c r="AT173" s="288"/>
      <c r="AU173" s="288"/>
      <c r="AV173" s="288"/>
    </row>
    <row r="174" spans="1:48" s="283" customFormat="1" x14ac:dyDescent="0.35">
      <c r="A174" s="465"/>
      <c r="B174" s="465"/>
      <c r="AJ174" s="288"/>
      <c r="AK174" s="288"/>
      <c r="AL174" s="288"/>
      <c r="AM174" s="288"/>
      <c r="AN174" s="288"/>
      <c r="AO174" s="288"/>
      <c r="AP174" s="288"/>
      <c r="AQ174" s="288"/>
      <c r="AR174" s="288"/>
      <c r="AS174" s="288"/>
      <c r="AT174" s="288"/>
      <c r="AU174" s="288"/>
      <c r="AV174" s="288"/>
    </row>
    <row r="175" spans="1:48" s="283" customFormat="1" x14ac:dyDescent="0.35">
      <c r="A175" s="465">
        <v>2</v>
      </c>
      <c r="B175" s="465"/>
      <c r="AJ175" s="288"/>
      <c r="AK175" s="288"/>
      <c r="AL175" s="288"/>
      <c r="AM175" s="288"/>
      <c r="AN175" s="288"/>
      <c r="AO175" s="288"/>
      <c r="AP175" s="288"/>
      <c r="AQ175" s="288"/>
      <c r="AR175" s="288"/>
      <c r="AS175" s="288"/>
      <c r="AT175" s="288"/>
      <c r="AU175" s="288"/>
      <c r="AV175" s="288"/>
    </row>
    <row r="176" spans="1:48" s="283" customFormat="1" x14ac:dyDescent="0.35">
      <c r="A176" s="465"/>
      <c r="B176" s="465"/>
      <c r="AJ176" s="288"/>
      <c r="AK176" s="288"/>
      <c r="AL176" s="288"/>
      <c r="AM176" s="288"/>
      <c r="AN176" s="288"/>
      <c r="AO176" s="288"/>
      <c r="AP176" s="288"/>
      <c r="AQ176" s="288"/>
      <c r="AR176" s="288"/>
      <c r="AS176" s="288"/>
      <c r="AT176" s="288"/>
      <c r="AU176" s="288"/>
      <c r="AV176" s="288"/>
    </row>
    <row r="177" spans="1:48" s="283" customFormat="1" x14ac:dyDescent="0.35">
      <c r="A177" s="465"/>
      <c r="B177" s="465"/>
      <c r="AJ177" s="288"/>
      <c r="AK177" s="288"/>
      <c r="AL177" s="288"/>
      <c r="AM177" s="288"/>
      <c r="AN177" s="288"/>
      <c r="AO177" s="288"/>
      <c r="AP177" s="288"/>
      <c r="AQ177" s="288"/>
      <c r="AR177" s="288"/>
      <c r="AS177" s="288"/>
      <c r="AT177" s="288"/>
      <c r="AU177" s="288"/>
      <c r="AV177" s="288"/>
    </row>
    <row r="178" spans="1:48" s="283" customFormat="1" x14ac:dyDescent="0.35">
      <c r="A178" s="465"/>
      <c r="B178" s="465"/>
      <c r="AJ178" s="288"/>
      <c r="AK178" s="288"/>
      <c r="AL178" s="288"/>
      <c r="AM178" s="288"/>
      <c r="AN178" s="288"/>
      <c r="AO178" s="288"/>
      <c r="AP178" s="288"/>
      <c r="AQ178" s="288"/>
      <c r="AR178" s="288"/>
      <c r="AS178" s="288"/>
      <c r="AT178" s="288"/>
      <c r="AU178" s="288"/>
      <c r="AV178" s="288"/>
    </row>
    <row r="179" spans="1:48" s="283" customFormat="1" x14ac:dyDescent="0.35">
      <c r="A179" s="465">
        <v>3</v>
      </c>
      <c r="B179" s="465"/>
      <c r="AJ179" s="288"/>
      <c r="AK179" s="288"/>
      <c r="AL179" s="288"/>
      <c r="AM179" s="288"/>
      <c r="AN179" s="288"/>
      <c r="AO179" s="288"/>
      <c r="AP179" s="288"/>
      <c r="AQ179" s="288"/>
      <c r="AR179" s="288"/>
      <c r="AS179" s="288"/>
      <c r="AT179" s="288"/>
      <c r="AU179" s="288"/>
      <c r="AV179" s="288"/>
    </row>
    <row r="180" spans="1:48" s="283" customFormat="1" x14ac:dyDescent="0.35">
      <c r="A180" s="465">
        <v>4</v>
      </c>
      <c r="B180" s="465"/>
      <c r="AJ180" s="288"/>
      <c r="AK180" s="288"/>
      <c r="AL180" s="288"/>
      <c r="AM180" s="288"/>
      <c r="AN180" s="288"/>
      <c r="AO180" s="288"/>
      <c r="AP180" s="288"/>
      <c r="AQ180" s="288"/>
      <c r="AR180" s="288"/>
      <c r="AS180" s="288"/>
      <c r="AT180" s="288"/>
      <c r="AU180" s="288"/>
      <c r="AV180" s="288"/>
    </row>
    <row r="181" spans="1:48" s="283" customFormat="1" x14ac:dyDescent="0.35">
      <c r="A181" s="465">
        <v>5</v>
      </c>
      <c r="B181" s="465"/>
      <c r="AJ181" s="288"/>
      <c r="AK181" s="288"/>
      <c r="AL181" s="288"/>
      <c r="AM181" s="288"/>
      <c r="AN181" s="288"/>
      <c r="AO181" s="288"/>
      <c r="AP181" s="288"/>
      <c r="AQ181" s="288"/>
      <c r="AR181" s="288"/>
      <c r="AS181" s="288"/>
      <c r="AT181" s="288"/>
      <c r="AU181" s="288"/>
      <c r="AV181" s="288"/>
    </row>
    <row r="182" spans="1:48" s="283" customFormat="1" x14ac:dyDescent="0.35">
      <c r="A182" s="465">
        <v>7</v>
      </c>
      <c r="B182" s="465"/>
      <c r="AJ182" s="288"/>
      <c r="AK182" s="288"/>
      <c r="AL182" s="288"/>
      <c r="AM182" s="288"/>
      <c r="AN182" s="288"/>
      <c r="AO182" s="288"/>
      <c r="AP182" s="288"/>
      <c r="AQ182" s="288"/>
      <c r="AR182" s="288"/>
      <c r="AS182" s="288"/>
      <c r="AT182" s="288"/>
      <c r="AU182" s="288"/>
      <c r="AV182" s="288"/>
    </row>
    <row r="183" spans="1:48" s="283" customFormat="1" x14ac:dyDescent="0.35">
      <c r="A183" s="465">
        <v>8</v>
      </c>
      <c r="B183" s="465"/>
      <c r="AJ183" s="288"/>
      <c r="AK183" s="288"/>
      <c r="AL183" s="288"/>
      <c r="AM183" s="288"/>
      <c r="AN183" s="288"/>
      <c r="AO183" s="288"/>
      <c r="AP183" s="288"/>
      <c r="AQ183" s="288"/>
      <c r="AR183" s="288"/>
      <c r="AS183" s="288"/>
      <c r="AT183" s="288"/>
      <c r="AU183" s="288"/>
      <c r="AV183" s="288"/>
    </row>
    <row r="184" spans="1:48" s="283" customFormat="1" x14ac:dyDescent="0.35">
      <c r="A184" s="465">
        <v>9</v>
      </c>
      <c r="B184" s="465"/>
      <c r="AJ184" s="288"/>
      <c r="AK184" s="288"/>
      <c r="AL184" s="288"/>
      <c r="AM184" s="288"/>
      <c r="AN184" s="288"/>
      <c r="AO184" s="288"/>
      <c r="AP184" s="288"/>
      <c r="AQ184" s="288"/>
      <c r="AR184" s="288"/>
      <c r="AS184" s="288"/>
      <c r="AT184" s="288"/>
      <c r="AU184" s="288"/>
      <c r="AV184" s="288"/>
    </row>
    <row r="185" spans="1:48" s="283" customFormat="1" x14ac:dyDescent="0.35">
      <c r="A185" s="465">
        <v>10</v>
      </c>
      <c r="B185" s="465"/>
      <c r="AJ185" s="288"/>
      <c r="AK185" s="288"/>
      <c r="AL185" s="288"/>
      <c r="AM185" s="288"/>
      <c r="AN185" s="288"/>
      <c r="AO185" s="288"/>
      <c r="AP185" s="288"/>
      <c r="AQ185" s="288"/>
      <c r="AR185" s="288"/>
      <c r="AS185" s="288"/>
      <c r="AT185" s="288"/>
      <c r="AU185" s="288"/>
      <c r="AV185" s="288"/>
    </row>
    <row r="186" spans="1:48" s="283" customFormat="1" x14ac:dyDescent="0.35">
      <c r="A186" s="465">
        <v>11</v>
      </c>
      <c r="B186" s="465"/>
      <c r="AJ186" s="288"/>
      <c r="AK186" s="288"/>
      <c r="AL186" s="288"/>
      <c r="AM186" s="288"/>
      <c r="AN186" s="288"/>
      <c r="AO186" s="288"/>
      <c r="AP186" s="288"/>
      <c r="AQ186" s="288"/>
      <c r="AR186" s="288"/>
      <c r="AS186" s="288"/>
      <c r="AT186" s="288"/>
      <c r="AU186" s="288"/>
      <c r="AV186" s="288"/>
    </row>
    <row r="187" spans="1:48" s="283" customFormat="1" x14ac:dyDescent="0.35">
      <c r="A187" s="465"/>
      <c r="B187" s="465"/>
      <c r="AJ187" s="288"/>
      <c r="AK187" s="288"/>
      <c r="AL187" s="288"/>
      <c r="AM187" s="288"/>
      <c r="AN187" s="288"/>
      <c r="AO187" s="288"/>
      <c r="AP187" s="288"/>
      <c r="AQ187" s="288"/>
      <c r="AR187" s="288"/>
      <c r="AS187" s="288"/>
      <c r="AT187" s="288"/>
      <c r="AU187" s="288"/>
      <c r="AV187" s="288"/>
    </row>
    <row r="188" spans="1:48" s="283" customFormat="1" x14ac:dyDescent="0.35">
      <c r="A188" s="465">
        <v>12</v>
      </c>
      <c r="B188" s="465"/>
      <c r="AJ188" s="288"/>
      <c r="AK188" s="288"/>
      <c r="AL188" s="288"/>
      <c r="AM188" s="288"/>
      <c r="AN188" s="288"/>
      <c r="AO188" s="288"/>
      <c r="AP188" s="288"/>
      <c r="AQ188" s="288"/>
      <c r="AR188" s="288"/>
      <c r="AS188" s="288"/>
      <c r="AT188" s="288"/>
      <c r="AU188" s="288"/>
      <c r="AV188" s="288"/>
    </row>
    <row r="189" spans="1:48" s="283" customFormat="1" x14ac:dyDescent="0.35">
      <c r="A189" s="465"/>
      <c r="B189" s="465"/>
      <c r="AJ189" s="288"/>
      <c r="AK189" s="288"/>
      <c r="AL189" s="288"/>
      <c r="AM189" s="288"/>
      <c r="AN189" s="288"/>
      <c r="AO189" s="288"/>
      <c r="AP189" s="288"/>
      <c r="AQ189" s="288"/>
      <c r="AR189" s="288"/>
      <c r="AS189" s="288"/>
      <c r="AT189" s="288"/>
      <c r="AU189" s="288"/>
      <c r="AV189" s="288"/>
    </row>
    <row r="190" spans="1:48" s="283" customFormat="1" x14ac:dyDescent="0.35">
      <c r="A190" s="465"/>
      <c r="B190" s="465"/>
      <c r="AJ190" s="288"/>
      <c r="AK190" s="288"/>
      <c r="AL190" s="288"/>
      <c r="AM190" s="288"/>
      <c r="AN190" s="288"/>
      <c r="AO190" s="288"/>
      <c r="AP190" s="288"/>
      <c r="AQ190" s="288"/>
      <c r="AR190" s="288"/>
      <c r="AS190" s="288"/>
      <c r="AT190" s="288"/>
      <c r="AU190" s="288"/>
      <c r="AV190" s="288"/>
    </row>
    <row r="191" spans="1:48" s="283" customFormat="1" x14ac:dyDescent="0.35">
      <c r="A191" s="465" t="s">
        <v>69</v>
      </c>
      <c r="B191" s="465"/>
      <c r="AJ191" s="288"/>
      <c r="AK191" s="288"/>
      <c r="AL191" s="288"/>
      <c r="AM191" s="288"/>
      <c r="AN191" s="288"/>
      <c r="AO191" s="288"/>
      <c r="AP191" s="288"/>
      <c r="AQ191" s="288"/>
      <c r="AR191" s="288"/>
      <c r="AS191" s="288"/>
      <c r="AT191" s="288"/>
      <c r="AU191" s="288"/>
      <c r="AV191" s="288"/>
    </row>
    <row r="192" spans="1:48" s="283" customFormat="1" x14ac:dyDescent="0.35">
      <c r="A192" s="465"/>
      <c r="B192" s="465"/>
      <c r="AJ192" s="288"/>
      <c r="AK192" s="288"/>
      <c r="AL192" s="288"/>
      <c r="AM192" s="288"/>
      <c r="AN192" s="288"/>
      <c r="AO192" s="288"/>
      <c r="AP192" s="288"/>
      <c r="AQ192" s="288"/>
      <c r="AR192" s="288"/>
      <c r="AS192" s="288"/>
      <c r="AT192" s="288"/>
      <c r="AU192" s="288"/>
      <c r="AV192" s="288"/>
    </row>
    <row r="193" spans="1:48" s="283" customFormat="1" x14ac:dyDescent="0.35">
      <c r="A193" s="465" t="s">
        <v>68</v>
      </c>
      <c r="B193" s="465"/>
      <c r="AJ193" s="288"/>
      <c r="AK193" s="288"/>
      <c r="AL193" s="288"/>
      <c r="AM193" s="288"/>
      <c r="AN193" s="288"/>
      <c r="AO193" s="288"/>
      <c r="AP193" s="288"/>
      <c r="AQ193" s="288"/>
      <c r="AR193" s="288"/>
      <c r="AS193" s="288"/>
      <c r="AT193" s="288"/>
      <c r="AU193" s="288"/>
      <c r="AV193" s="288"/>
    </row>
    <row r="194" spans="1:48" s="283" customFormat="1" x14ac:dyDescent="0.35">
      <c r="A194" s="465"/>
      <c r="B194" s="465"/>
      <c r="AJ194" s="288"/>
      <c r="AK194" s="288"/>
      <c r="AL194" s="288"/>
      <c r="AM194" s="288"/>
      <c r="AN194" s="288"/>
      <c r="AO194" s="288"/>
      <c r="AP194" s="288"/>
      <c r="AQ194" s="288"/>
      <c r="AR194" s="288"/>
      <c r="AS194" s="288"/>
      <c r="AT194" s="288"/>
      <c r="AU194" s="288"/>
      <c r="AV194" s="288"/>
    </row>
    <row r="195" spans="1:48" s="283" customFormat="1" x14ac:dyDescent="0.35">
      <c r="A195" s="465"/>
      <c r="B195" s="465"/>
      <c r="AJ195" s="288"/>
      <c r="AK195" s="288"/>
      <c r="AL195" s="288"/>
      <c r="AM195" s="288"/>
      <c r="AN195" s="288"/>
      <c r="AO195" s="288"/>
      <c r="AP195" s="288"/>
      <c r="AQ195" s="288"/>
      <c r="AR195" s="288"/>
      <c r="AS195" s="288"/>
      <c r="AT195" s="288"/>
      <c r="AU195" s="288"/>
      <c r="AV195" s="288"/>
    </row>
    <row r="196" spans="1:48" s="283" customFormat="1" x14ac:dyDescent="0.35">
      <c r="A196" s="465" t="s">
        <v>52</v>
      </c>
      <c r="B196" s="465"/>
      <c r="G196" s="232"/>
      <c r="H196" s="232"/>
      <c r="I196" s="232"/>
      <c r="J196" s="232"/>
      <c r="K196" s="232"/>
      <c r="L196" s="232"/>
      <c r="M196" s="232"/>
      <c r="N196" s="232"/>
      <c r="O196" s="232"/>
      <c r="P196" s="232"/>
      <c r="Q196" s="232"/>
      <c r="R196" s="232"/>
      <c r="S196" s="232"/>
      <c r="T196" s="232"/>
      <c r="U196" s="232"/>
      <c r="V196" s="232"/>
      <c r="W196" s="232"/>
      <c r="X196" s="232"/>
      <c r="Y196" s="232"/>
      <c r="AJ196" s="288"/>
      <c r="AK196" s="288"/>
      <c r="AL196" s="288"/>
      <c r="AM196" s="288"/>
      <c r="AN196" s="288"/>
      <c r="AO196" s="288"/>
      <c r="AP196" s="288"/>
      <c r="AQ196" s="288"/>
      <c r="AR196" s="288"/>
      <c r="AS196" s="288"/>
      <c r="AT196" s="288"/>
      <c r="AU196" s="288"/>
      <c r="AV196" s="288"/>
    </row>
    <row r="197" spans="1:48" s="283" customFormat="1" x14ac:dyDescent="0.35">
      <c r="A197" s="465" t="s">
        <v>73</v>
      </c>
      <c r="B197" s="465"/>
      <c r="G197" s="232"/>
      <c r="H197" s="232"/>
      <c r="I197" s="232"/>
      <c r="J197" s="232"/>
      <c r="K197" s="232"/>
      <c r="L197" s="232"/>
      <c r="M197" s="232"/>
      <c r="N197" s="232"/>
      <c r="O197" s="232"/>
      <c r="P197" s="232"/>
      <c r="Q197" s="232"/>
      <c r="R197" s="232"/>
      <c r="S197" s="232"/>
      <c r="T197" s="232"/>
      <c r="U197" s="232"/>
      <c r="V197" s="232"/>
      <c r="W197" s="232"/>
      <c r="X197" s="232"/>
      <c r="Y197" s="232"/>
      <c r="AJ197" s="288"/>
      <c r="AK197" s="288"/>
      <c r="AL197" s="288"/>
      <c r="AM197" s="288"/>
      <c r="AN197" s="288"/>
      <c r="AO197" s="288"/>
      <c r="AP197" s="288"/>
      <c r="AQ197" s="288"/>
      <c r="AR197" s="288"/>
      <c r="AS197" s="288"/>
      <c r="AT197" s="288"/>
      <c r="AU197" s="288"/>
      <c r="AV197" s="288"/>
    </row>
    <row r="198" spans="1:48" s="283" customFormat="1" x14ac:dyDescent="0.35">
      <c r="A198" s="465"/>
      <c r="B198" s="465"/>
      <c r="G198" s="232"/>
      <c r="H198" s="232"/>
      <c r="I198" s="232"/>
      <c r="J198" s="232"/>
      <c r="K198" s="232"/>
      <c r="L198" s="232"/>
      <c r="M198" s="232"/>
      <c r="N198" s="232"/>
      <c r="O198" s="232"/>
      <c r="P198" s="232"/>
      <c r="Q198" s="232"/>
      <c r="R198" s="232"/>
      <c r="S198" s="232"/>
      <c r="T198" s="232"/>
      <c r="U198" s="232"/>
      <c r="V198" s="232"/>
      <c r="W198" s="232"/>
      <c r="X198" s="232"/>
      <c r="Y198" s="232"/>
      <c r="AJ198" s="288"/>
      <c r="AK198" s="288"/>
      <c r="AL198" s="288"/>
      <c r="AM198" s="288"/>
      <c r="AN198" s="288"/>
      <c r="AO198" s="288"/>
      <c r="AP198" s="288"/>
      <c r="AQ198" s="288"/>
      <c r="AR198" s="288"/>
      <c r="AS198" s="288"/>
      <c r="AT198" s="288"/>
      <c r="AU198" s="288"/>
      <c r="AV198" s="288"/>
    </row>
    <row r="199" spans="1:48" s="283" customFormat="1" x14ac:dyDescent="0.35">
      <c r="A199" s="465" t="s">
        <v>52</v>
      </c>
      <c r="B199" s="465"/>
      <c r="G199" s="232"/>
      <c r="H199" s="232"/>
      <c r="I199" s="232"/>
      <c r="J199" s="232"/>
      <c r="K199" s="232"/>
      <c r="L199" s="232"/>
      <c r="M199" s="232"/>
      <c r="N199" s="232"/>
      <c r="O199" s="232"/>
      <c r="P199" s="232"/>
      <c r="Q199" s="232"/>
      <c r="R199" s="232"/>
      <c r="S199" s="232"/>
      <c r="T199" s="232"/>
      <c r="U199" s="232"/>
      <c r="V199" s="232"/>
      <c r="W199" s="232"/>
      <c r="X199" s="232"/>
      <c r="Y199" s="232"/>
      <c r="AJ199" s="288"/>
      <c r="AK199" s="288"/>
      <c r="AL199" s="288"/>
      <c r="AM199" s="288"/>
      <c r="AN199" s="288"/>
      <c r="AO199" s="288"/>
      <c r="AP199" s="288"/>
      <c r="AQ199" s="288"/>
      <c r="AR199" s="288"/>
      <c r="AS199" s="288"/>
      <c r="AT199" s="288"/>
      <c r="AU199" s="288"/>
      <c r="AV199" s="288"/>
    </row>
    <row r="200" spans="1:48" s="283" customFormat="1" x14ac:dyDescent="0.35">
      <c r="A200" s="465" t="s">
        <v>74</v>
      </c>
      <c r="B200" s="465"/>
      <c r="G200" s="232"/>
      <c r="H200" s="232"/>
      <c r="I200" s="232"/>
      <c r="J200" s="232"/>
      <c r="K200" s="232"/>
      <c r="L200" s="232"/>
      <c r="M200" s="232"/>
      <c r="N200" s="232"/>
      <c r="O200" s="232"/>
      <c r="P200" s="232"/>
      <c r="Q200" s="232"/>
      <c r="R200" s="232"/>
      <c r="S200" s="232"/>
      <c r="T200" s="232"/>
      <c r="U200" s="232"/>
      <c r="V200" s="232"/>
      <c r="W200" s="232"/>
      <c r="X200" s="232"/>
      <c r="Y200" s="232"/>
      <c r="AJ200" s="288"/>
      <c r="AK200" s="288"/>
      <c r="AL200" s="288"/>
      <c r="AM200" s="288"/>
      <c r="AN200" s="288"/>
      <c r="AO200" s="288"/>
      <c r="AP200" s="288"/>
      <c r="AQ200" s="288"/>
      <c r="AR200" s="288"/>
      <c r="AS200" s="288"/>
      <c r="AT200" s="288"/>
      <c r="AU200" s="288"/>
      <c r="AV200" s="288"/>
    </row>
    <row r="201" spans="1:48" s="283" customFormat="1" x14ac:dyDescent="0.35">
      <c r="A201" s="465"/>
      <c r="B201" s="465"/>
      <c r="G201" s="232"/>
      <c r="H201" s="232"/>
      <c r="I201" s="232"/>
      <c r="J201" s="232"/>
      <c r="K201" s="232"/>
      <c r="L201" s="232"/>
      <c r="M201" s="232"/>
      <c r="N201" s="232"/>
      <c r="O201" s="232"/>
      <c r="P201" s="232"/>
      <c r="Q201" s="232"/>
      <c r="R201" s="232"/>
      <c r="S201" s="232"/>
      <c r="T201" s="232"/>
      <c r="U201" s="232"/>
      <c r="V201" s="232"/>
      <c r="W201" s="232"/>
      <c r="X201" s="232"/>
      <c r="Y201" s="232"/>
      <c r="AJ201" s="288"/>
      <c r="AK201" s="288"/>
      <c r="AL201" s="288"/>
      <c r="AM201" s="288"/>
      <c r="AN201" s="288"/>
      <c r="AO201" s="288"/>
      <c r="AP201" s="288"/>
      <c r="AQ201" s="288"/>
      <c r="AR201" s="288"/>
      <c r="AS201" s="288"/>
      <c r="AT201" s="288"/>
      <c r="AU201" s="288"/>
      <c r="AV201" s="288"/>
    </row>
    <row r="202" spans="1:48" s="283" customFormat="1" x14ac:dyDescent="0.35">
      <c r="A202" s="465" t="s">
        <v>63</v>
      </c>
      <c r="B202" s="465"/>
      <c r="C202" s="232"/>
      <c r="D202" s="232"/>
      <c r="E202" s="232"/>
      <c r="F202" s="232"/>
      <c r="G202" s="232"/>
      <c r="H202" s="232"/>
      <c r="I202" s="232"/>
      <c r="J202" s="232"/>
      <c r="K202" s="232"/>
      <c r="L202" s="232"/>
      <c r="M202" s="232"/>
      <c r="N202" s="232"/>
      <c r="O202" s="232"/>
      <c r="P202" s="232"/>
      <c r="Q202" s="232"/>
      <c r="R202" s="232"/>
      <c r="S202" s="232"/>
      <c r="T202" s="232"/>
      <c r="U202" s="232"/>
      <c r="V202" s="232"/>
      <c r="W202" s="232"/>
      <c r="X202" s="232"/>
      <c r="Y202" s="232"/>
      <c r="AJ202" s="288"/>
      <c r="AK202" s="288"/>
      <c r="AL202" s="288"/>
      <c r="AM202" s="288"/>
      <c r="AN202" s="288"/>
      <c r="AO202" s="288"/>
      <c r="AP202" s="288"/>
      <c r="AQ202" s="288"/>
      <c r="AR202" s="288"/>
      <c r="AS202" s="288"/>
      <c r="AT202" s="288"/>
      <c r="AU202" s="288"/>
      <c r="AV202" s="288"/>
    </row>
    <row r="203" spans="1:48" s="283" customFormat="1" x14ac:dyDescent="0.35">
      <c r="A203" s="465" t="s">
        <v>64</v>
      </c>
      <c r="B203" s="465"/>
      <c r="C203" s="232"/>
      <c r="D203" s="232"/>
      <c r="E203" s="232"/>
      <c r="F203" s="232"/>
      <c r="G203" s="232"/>
      <c r="H203" s="232"/>
      <c r="I203" s="232"/>
      <c r="J203" s="232"/>
      <c r="K203" s="232"/>
      <c r="L203" s="232"/>
      <c r="M203" s="232"/>
      <c r="N203" s="232"/>
      <c r="O203" s="232"/>
      <c r="P203" s="232"/>
      <c r="Q203" s="232"/>
      <c r="R203" s="232"/>
      <c r="S203" s="232"/>
      <c r="T203" s="232"/>
      <c r="U203" s="232"/>
      <c r="V203" s="232"/>
      <c r="W203" s="232"/>
      <c r="X203" s="232"/>
      <c r="Y203" s="232"/>
      <c r="AJ203" s="288"/>
      <c r="AK203" s="288"/>
      <c r="AL203" s="288"/>
      <c r="AM203" s="288"/>
      <c r="AN203" s="288"/>
      <c r="AO203" s="288"/>
      <c r="AP203" s="288"/>
      <c r="AQ203" s="288"/>
      <c r="AR203" s="288"/>
      <c r="AS203" s="288"/>
      <c r="AT203" s="288"/>
      <c r="AU203" s="288"/>
      <c r="AV203" s="288"/>
    </row>
    <row r="204" spans="1:48" s="283" customFormat="1" x14ac:dyDescent="0.35">
      <c r="A204" s="465" t="s">
        <v>48</v>
      </c>
      <c r="B204" s="465"/>
      <c r="C204" s="232"/>
      <c r="D204" s="232"/>
      <c r="E204" s="232"/>
      <c r="F204" s="232"/>
      <c r="G204" s="232"/>
      <c r="H204" s="232"/>
      <c r="I204" s="232"/>
      <c r="J204" s="232"/>
      <c r="K204" s="232"/>
      <c r="L204" s="232"/>
      <c r="M204" s="232"/>
      <c r="N204" s="232"/>
      <c r="O204" s="232"/>
      <c r="P204" s="232"/>
      <c r="Q204" s="232"/>
      <c r="R204" s="232"/>
      <c r="S204" s="232"/>
      <c r="T204" s="232"/>
      <c r="U204" s="232"/>
      <c r="V204" s="232"/>
      <c r="W204" s="232"/>
      <c r="X204" s="232"/>
      <c r="Y204" s="232"/>
      <c r="AJ204" s="288"/>
      <c r="AK204" s="288"/>
      <c r="AL204" s="288"/>
      <c r="AM204" s="288"/>
      <c r="AN204" s="288"/>
      <c r="AO204" s="288"/>
      <c r="AP204" s="288"/>
      <c r="AQ204" s="288"/>
      <c r="AR204" s="288"/>
      <c r="AS204" s="288"/>
      <c r="AT204" s="288"/>
      <c r="AU204" s="288"/>
      <c r="AV204" s="288"/>
    </row>
    <row r="205" spans="1:48" x14ac:dyDescent="0.35">
      <c r="A205" s="233" t="s">
        <v>51</v>
      </c>
      <c r="B205" s="233"/>
    </row>
    <row r="206" spans="1:48" x14ac:dyDescent="0.35">
      <c r="A206" s="233" t="s">
        <v>51</v>
      </c>
      <c r="B206" s="233"/>
    </row>
    <row r="207" spans="1:48" x14ac:dyDescent="0.35">
      <c r="A207" s="233"/>
      <c r="B207" s="233"/>
    </row>
    <row r="208" spans="1:48" x14ac:dyDescent="0.35">
      <c r="A208" s="288" t="s">
        <v>54</v>
      </c>
      <c r="B208" s="229">
        <v>53</v>
      </c>
    </row>
    <row r="209" spans="1:2" x14ac:dyDescent="0.35">
      <c r="A209" s="288" t="s">
        <v>55</v>
      </c>
      <c r="B209" s="229">
        <v>105</v>
      </c>
    </row>
    <row r="210" spans="1:2" x14ac:dyDescent="0.35">
      <c r="A210" s="288" t="s">
        <v>56</v>
      </c>
      <c r="B210" s="229">
        <v>157</v>
      </c>
    </row>
    <row r="211" spans="1:2" x14ac:dyDescent="0.35">
      <c r="A211" s="288" t="s">
        <v>57</v>
      </c>
      <c r="B211" s="229">
        <v>209</v>
      </c>
    </row>
    <row r="212" spans="1:2" x14ac:dyDescent="0.35">
      <c r="A212" s="288" t="s">
        <v>50</v>
      </c>
      <c r="B212" s="229">
        <v>261</v>
      </c>
    </row>
  </sheetData>
  <sheetProtection selectLockedCells="1"/>
  <mergeCells count="6">
    <mergeCell ref="K8:Y8"/>
    <mergeCell ref="AB8:AH8"/>
    <mergeCell ref="K9:L9"/>
    <mergeCell ref="C6:J6"/>
    <mergeCell ref="C8:H8"/>
    <mergeCell ref="I8:J8"/>
  </mergeCells>
  <dataValidations count="6">
    <dataValidation type="list" allowBlank="1" showInputMessage="1" showErrorMessage="1" sqref="H12:H31" xr:uid="{00000000-0002-0000-0400-000000000000}">
      <formula1>$H$108:$H$119</formula1>
    </dataValidation>
    <dataValidation type="list" allowBlank="1" showInputMessage="1" showErrorMessage="1" sqref="D12:D31" xr:uid="{00000000-0002-0000-0400-000001000000}">
      <formula1>$C$106:$C$107</formula1>
    </dataValidation>
    <dataValidation type="list" allowBlank="1" showInputMessage="1" showErrorMessage="1" sqref="F12:F31" xr:uid="{00000000-0002-0000-0400-000002000000}">
      <formula1>$A$201:$A$203</formula1>
    </dataValidation>
    <dataValidation type="list" allowBlank="1" showInputMessage="1" showErrorMessage="1" sqref="G12:G31" xr:uid="{00000000-0002-0000-0400-000003000000}">
      <formula1>$A$208:$A$212</formula1>
    </dataValidation>
    <dataValidation type="list" allowBlank="1" showInputMessage="1" showErrorMessage="1" sqref="C12:C31" xr:uid="{00000000-0002-0000-0400-000004000000}">
      <formula1>$A$161:$A$165</formula1>
    </dataValidation>
    <dataValidation type="list" allowBlank="1" showInputMessage="1" showErrorMessage="1" sqref="E12:E31" xr:uid="{00000000-0002-0000-0400-000005000000}">
      <formula1>$C$93:$C$95</formula1>
    </dataValidation>
  </dataValidations>
  <pageMargins left="0.7" right="0.7" top="0.75" bottom="0.75" header="0.3" footer="0.3"/>
  <pageSetup paperSize="5" scale="48" orientation="landscape" r:id="rId1"/>
  <ignoredErrors>
    <ignoredError sqref="K28:K30 K31 Y28 Y13:Y15 K11:K15 Y26 K26 K22:K24 Y22:Y24 Y30:Y31" calculatedColumn="1"/>
  </ignoredErrors>
  <legacy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I308"/>
  <sheetViews>
    <sheetView topLeftCell="C1" zoomScale="85" zoomScaleNormal="85" workbookViewId="0">
      <selection activeCell="D13" sqref="D13"/>
    </sheetView>
  </sheetViews>
  <sheetFormatPr defaultRowHeight="14.5" x14ac:dyDescent="0.35"/>
  <cols>
    <col min="1" max="1" width="30.54296875" customWidth="1"/>
    <col min="2" max="3" width="20.6328125" style="172" customWidth="1"/>
    <col min="4" max="4" width="22.6328125" style="172" customWidth="1"/>
    <col min="5" max="5" width="20.6328125" style="172" customWidth="1"/>
    <col min="6" max="6" width="20.6328125" customWidth="1"/>
    <col min="7" max="7" width="20.6328125" style="162" customWidth="1"/>
    <col min="8" max="8" width="20.6328125" customWidth="1"/>
    <col min="9" max="10" width="20.54296875" customWidth="1"/>
    <col min="11" max="11" width="21.54296875" customWidth="1"/>
    <col min="12" max="16" width="19.6328125" customWidth="1"/>
    <col min="17" max="17" width="27.54296875" customWidth="1"/>
    <col min="18" max="18" width="22.36328125" customWidth="1"/>
    <col min="19" max="19" width="21.54296875" customWidth="1"/>
    <col min="20" max="20" width="22.90625" customWidth="1"/>
    <col min="21" max="21" width="22.08984375" customWidth="1"/>
    <col min="22" max="23" width="27.54296875" customWidth="1"/>
    <col min="24" max="35" width="9.08984375" style="12" customWidth="1"/>
  </cols>
  <sheetData>
    <row r="1" spans="1:23" s="12" customFormat="1" x14ac:dyDescent="0.35">
      <c r="A1" s="48" t="e">
        <f>+#REF!</f>
        <v>#REF!</v>
      </c>
      <c r="B1" s="166"/>
      <c r="C1" s="166"/>
      <c r="D1" s="166"/>
      <c r="E1" s="166"/>
      <c r="G1" s="148"/>
    </row>
    <row r="2" spans="1:23" s="12" customFormat="1" x14ac:dyDescent="0.35">
      <c r="A2" s="48" t="e">
        <f>+#REF!</f>
        <v>#REF!</v>
      </c>
      <c r="B2" s="166"/>
      <c r="C2" s="166"/>
      <c r="D2" s="166"/>
      <c r="E2" s="166"/>
      <c r="G2" s="148"/>
    </row>
    <row r="3" spans="1:23" s="12" customFormat="1" x14ac:dyDescent="0.35">
      <c r="A3" s="48" t="e">
        <f>+#REF!</f>
        <v>#REF!</v>
      </c>
      <c r="B3" s="167"/>
      <c r="C3" s="167"/>
      <c r="D3" s="167"/>
      <c r="E3" s="167"/>
      <c r="F3" s="49"/>
      <c r="G3" s="149"/>
      <c r="H3" s="49"/>
      <c r="I3" s="49"/>
      <c r="J3" s="49"/>
      <c r="K3" s="49"/>
      <c r="L3" s="49"/>
      <c r="M3" s="49"/>
      <c r="N3" s="49"/>
      <c r="O3" s="49"/>
      <c r="P3" s="49"/>
      <c r="Q3" s="49"/>
      <c r="R3" s="49"/>
      <c r="S3" s="49"/>
      <c r="T3" s="49"/>
      <c r="U3" s="49"/>
      <c r="V3" s="49"/>
      <c r="W3" s="49"/>
    </row>
    <row r="4" spans="1:23" s="12" customFormat="1" x14ac:dyDescent="0.35">
      <c r="A4" s="48" t="e">
        <f>+#REF!</f>
        <v>#REF!</v>
      </c>
      <c r="B4" s="166"/>
      <c r="C4" s="166"/>
      <c r="D4" s="167"/>
      <c r="E4" s="168"/>
      <c r="F4" s="14"/>
      <c r="G4" s="150"/>
      <c r="H4" s="14"/>
      <c r="J4" s="49"/>
      <c r="K4" s="49"/>
      <c r="L4" s="49"/>
      <c r="M4" s="49"/>
      <c r="N4" s="49"/>
      <c r="O4" s="49"/>
      <c r="P4" s="49"/>
      <c r="Q4" s="49"/>
      <c r="R4" s="49"/>
      <c r="S4" s="49"/>
      <c r="T4" s="49"/>
      <c r="U4" s="49"/>
      <c r="V4" s="49"/>
      <c r="W4" s="49"/>
    </row>
    <row r="5" spans="1:23" s="12" customFormat="1" ht="15.5" x14ac:dyDescent="0.35">
      <c r="A5" s="50"/>
      <c r="B5" s="166"/>
      <c r="C5" s="166"/>
      <c r="D5" s="167"/>
      <c r="E5" s="168"/>
      <c r="F5" s="14"/>
      <c r="G5" s="150"/>
      <c r="H5" s="14"/>
      <c r="J5" s="49"/>
      <c r="K5" s="49"/>
      <c r="L5" s="49"/>
      <c r="M5" s="49"/>
      <c r="N5" s="49"/>
      <c r="O5" s="49"/>
      <c r="P5" s="49"/>
      <c r="Q5" s="49"/>
      <c r="R5" s="49"/>
      <c r="S5" s="49"/>
      <c r="T5" s="49"/>
      <c r="U5" s="49"/>
      <c r="V5" s="49"/>
      <c r="W5" s="49"/>
    </row>
    <row r="6" spans="1:23" x14ac:dyDescent="0.35">
      <c r="A6" s="51" t="s">
        <v>129</v>
      </c>
      <c r="B6" s="166"/>
      <c r="C6" s="166"/>
      <c r="D6" s="167"/>
      <c r="E6" s="166"/>
      <c r="F6" s="12"/>
      <c r="G6" s="148"/>
      <c r="H6" s="12"/>
      <c r="I6" s="12"/>
      <c r="J6" s="12"/>
      <c r="K6" s="12"/>
      <c r="L6" s="12"/>
      <c r="M6" s="12"/>
      <c r="N6" s="12"/>
      <c r="O6" s="12"/>
      <c r="P6" s="12"/>
      <c r="Q6" s="12"/>
      <c r="R6" s="12"/>
      <c r="S6" s="12"/>
      <c r="T6" s="12"/>
      <c r="U6" s="12"/>
      <c r="V6" s="12"/>
      <c r="W6" s="12"/>
    </row>
    <row r="7" spans="1:23" x14ac:dyDescent="0.35">
      <c r="A7" s="51"/>
      <c r="B7" s="166"/>
      <c r="C7" s="166"/>
      <c r="D7" s="167"/>
      <c r="E7" s="166"/>
      <c r="F7" s="12"/>
      <c r="G7" s="148"/>
      <c r="H7" s="12"/>
      <c r="I7" s="12"/>
      <c r="J7" s="12"/>
      <c r="K7" s="12"/>
      <c r="L7" s="12"/>
      <c r="M7" s="12"/>
      <c r="N7" s="12"/>
      <c r="O7" s="12"/>
      <c r="P7" s="12"/>
      <c r="Q7" s="12"/>
      <c r="R7" s="12"/>
      <c r="S7" s="12"/>
      <c r="T7" s="12"/>
      <c r="U7" s="12"/>
      <c r="V7" s="12"/>
      <c r="W7" s="12"/>
    </row>
    <row r="8" spans="1:23" x14ac:dyDescent="0.35">
      <c r="A8" s="52" t="s">
        <v>130</v>
      </c>
      <c r="B8" s="169"/>
      <c r="C8" s="169"/>
      <c r="D8" s="169"/>
      <c r="E8" s="169"/>
      <c r="F8" s="53"/>
      <c r="G8" s="151"/>
      <c r="H8" s="53"/>
      <c r="I8" s="53"/>
      <c r="J8" s="53"/>
      <c r="K8" s="53"/>
      <c r="L8" s="53"/>
      <c r="M8" s="53"/>
      <c r="N8" s="53"/>
      <c r="O8" s="53"/>
      <c r="P8" s="53"/>
      <c r="Q8" s="53"/>
      <c r="R8" s="53"/>
      <c r="S8" s="53"/>
      <c r="T8" s="53"/>
      <c r="U8" s="53"/>
      <c r="V8" s="53"/>
      <c r="W8" s="53"/>
    </row>
    <row r="9" spans="1:23" ht="42" x14ac:dyDescent="0.35">
      <c r="A9" s="54" t="s">
        <v>131</v>
      </c>
      <c r="B9" s="55" t="s">
        <v>132</v>
      </c>
      <c r="C9" s="55" t="s">
        <v>133</v>
      </c>
      <c r="D9" s="56" t="s">
        <v>134</v>
      </c>
      <c r="E9" s="55" t="s">
        <v>135</v>
      </c>
      <c r="F9" s="55" t="s">
        <v>136</v>
      </c>
      <c r="G9" s="152" t="s">
        <v>137</v>
      </c>
      <c r="H9" s="55" t="s">
        <v>138</v>
      </c>
      <c r="I9" s="57" t="s">
        <v>427</v>
      </c>
      <c r="J9" s="57" t="s">
        <v>428</v>
      </c>
      <c r="K9" s="57" t="s">
        <v>429</v>
      </c>
      <c r="L9" s="57" t="s">
        <v>430</v>
      </c>
      <c r="M9" s="57" t="s">
        <v>431</v>
      </c>
      <c r="N9" s="57" t="s">
        <v>432</v>
      </c>
      <c r="O9" s="57" t="s">
        <v>433</v>
      </c>
      <c r="P9" s="57" t="s">
        <v>434</v>
      </c>
      <c r="Q9" s="55" t="s">
        <v>435</v>
      </c>
      <c r="R9" s="58" t="s">
        <v>436</v>
      </c>
      <c r="S9" s="58" t="s">
        <v>437</v>
      </c>
      <c r="T9" s="58" t="s">
        <v>438</v>
      </c>
      <c r="U9" s="58" t="s">
        <v>439</v>
      </c>
      <c r="V9" s="55" t="s">
        <v>440</v>
      </c>
      <c r="W9" s="55" t="s">
        <v>441</v>
      </c>
    </row>
    <row r="10" spans="1:23" ht="7.5" customHeight="1" x14ac:dyDescent="0.35">
      <c r="A10" s="59"/>
      <c r="B10" s="59"/>
      <c r="C10" s="59"/>
      <c r="D10" s="59"/>
      <c r="E10" s="59"/>
      <c r="F10" s="59"/>
      <c r="G10" s="153"/>
      <c r="H10" s="59"/>
      <c r="I10" s="59"/>
      <c r="J10" s="59"/>
      <c r="K10" s="59"/>
      <c r="L10" s="59"/>
      <c r="M10" s="59"/>
      <c r="N10" s="59"/>
      <c r="O10" s="59"/>
      <c r="P10" s="59"/>
      <c r="Q10" s="60"/>
      <c r="R10" s="59"/>
      <c r="S10" s="59"/>
      <c r="T10" s="59"/>
      <c r="U10" s="59"/>
      <c r="V10" s="59"/>
      <c r="W10" s="59"/>
    </row>
    <row r="11" spans="1:23" x14ac:dyDescent="0.35">
      <c r="A11" s="61" t="str">
        <f>IF('Enrollment worksheet'!C12="","",+'Enrollment worksheet'!C12)</f>
        <v/>
      </c>
      <c r="B11" s="42" t="str">
        <f>IF('Enrollment worksheet'!D12="","",+'Enrollment worksheet'!D12)</f>
        <v/>
      </c>
      <c r="C11" s="42" t="str">
        <f>IF('Enrollment worksheet'!E12="","",+'Enrollment worksheet'!E12)</f>
        <v/>
      </c>
      <c r="D11" s="42" t="str">
        <f>IF('Enrollment worksheet'!F12="","",+'Enrollment worksheet'!F12)</f>
        <v/>
      </c>
      <c r="E11" s="42" t="str">
        <f>IF('Enrollment worksheet'!G12="","",+'Enrollment worksheet'!G12)</f>
        <v/>
      </c>
      <c r="F11" s="61" t="str">
        <f>IF('Enrollment worksheet'!H12="","",+'Enrollment worksheet'!H12)</f>
        <v/>
      </c>
      <c r="G11" s="154" t="str">
        <f>IF('Enrollment worksheet'!I12="","",+'Enrollment worksheet'!I12)</f>
        <v/>
      </c>
      <c r="H11" s="62" t="e">
        <f>ROUND(IF(ISERROR(VLOOKUP(E11,Legend!$A$30:$B$34,2,FALSE)*F11/12)," ",VLOOKUP(E11,Legend!$A$30:$B$34,2,FALSE)*F11/12),0)</f>
        <v>#VALUE!</v>
      </c>
      <c r="I11" s="46" t="str">
        <f>IF('Enrollment worksheet'!M12="","",+'Enrollment worksheet'!M12)</f>
        <v/>
      </c>
      <c r="J11" s="46" t="str">
        <f>IF('Enrollment worksheet'!N12="","",+'Enrollment worksheet'!N12)</f>
        <v/>
      </c>
      <c r="K11" s="46" t="str">
        <f>IF('Enrollment worksheet'!O12="","",+'Enrollment worksheet'!O12)</f>
        <v/>
      </c>
      <c r="L11" s="46" t="str">
        <f>IF('Enrollment worksheet'!P12="","",+'Enrollment worksheet'!P12)</f>
        <v/>
      </c>
      <c r="M11" s="46" t="str">
        <f>IF('Enrollment worksheet'!Q12="","",+'Enrollment worksheet'!Q12)</f>
        <v/>
      </c>
      <c r="N11" s="46" t="str">
        <f>IF('Enrollment worksheet'!R12="","",+'Enrollment worksheet'!R12)</f>
        <v/>
      </c>
      <c r="O11" s="46" t="str">
        <f>IF('Enrollment worksheet'!S12="","",+'Enrollment worksheet'!S12)</f>
        <v/>
      </c>
      <c r="P11" s="46" t="str">
        <f>IF('Enrollment worksheet'!T12="","",+'Enrollment worksheet'!T12)</f>
        <v/>
      </c>
      <c r="Q11" s="63">
        <f t="shared" ref="Q11:Q31" si="0">IF(ISERROR(SUM(I11:P11)),"",(SUM(I11:P11)))</f>
        <v>0</v>
      </c>
      <c r="R11" s="47" t="str">
        <f>IF('Enrollment worksheet'!U12="","",+'Enrollment worksheet'!U12)</f>
        <v/>
      </c>
      <c r="S11" s="47" t="str">
        <f>IF('Enrollment worksheet'!V12="","",+'Enrollment worksheet'!V12)</f>
        <v/>
      </c>
      <c r="T11" s="47" t="str">
        <f>IF('Enrollment worksheet'!W12="","",+'Enrollment worksheet'!W12)</f>
        <v/>
      </c>
      <c r="U11" s="47" t="str">
        <f>IF('Enrollment worksheet'!X12="","",+'Enrollment worksheet'!X12)</f>
        <v/>
      </c>
      <c r="V11" s="145">
        <f>IF(ISERROR(SUM(R11:U11)),"",(SUM(R11:U11)))</f>
        <v>0</v>
      </c>
      <c r="W11" s="145">
        <f>IF(ISERROR(SUM(U11,T11,S11,R11,P11,O11,N11,M11,L11,K11,J11,I11)),"",(SUM(U11,T11,S11,R11,P11,O11,N11,M11,L11,K11,J11,I11)))</f>
        <v>0</v>
      </c>
    </row>
    <row r="12" spans="1:23" x14ac:dyDescent="0.35">
      <c r="A12" s="61" t="str">
        <f>IF('Enrollment worksheet'!C13="","",+'Enrollment worksheet'!C13)</f>
        <v/>
      </c>
      <c r="B12" s="42" t="str">
        <f>IF('Enrollment worksheet'!D13="","",+'Enrollment worksheet'!D13)</f>
        <v/>
      </c>
      <c r="C12" s="42" t="str">
        <f>IF('Enrollment worksheet'!E13="","",+'Enrollment worksheet'!E13)</f>
        <v/>
      </c>
      <c r="D12" s="42" t="str">
        <f>IF('Enrollment worksheet'!F13="","",+'Enrollment worksheet'!F13)</f>
        <v/>
      </c>
      <c r="E12" s="42" t="str">
        <f>IF('Enrollment worksheet'!G13="","",+'Enrollment worksheet'!G13)</f>
        <v/>
      </c>
      <c r="F12" s="61" t="str">
        <f>IF('Enrollment worksheet'!H13="","",+'Enrollment worksheet'!H13)</f>
        <v/>
      </c>
      <c r="G12" s="154" t="str">
        <f>IF('Enrollment worksheet'!I13="","",+'Enrollment worksheet'!I13)</f>
        <v/>
      </c>
      <c r="H12" s="62" t="e">
        <f>ROUND(IF(ISERROR(VLOOKUP(E12,Legend!$A$30:$B$34,2,FALSE)*F12/12)," ",VLOOKUP(E12,Legend!$A$30:$B$34,2,FALSE)*F12/12),0)</f>
        <v>#VALUE!</v>
      </c>
      <c r="I12" s="46" t="str">
        <f>IF('Enrollment worksheet'!M13="","",+'Enrollment worksheet'!M13)</f>
        <v/>
      </c>
      <c r="J12" s="46" t="str">
        <f>IF('Enrollment worksheet'!N13="","",+'Enrollment worksheet'!N13)</f>
        <v/>
      </c>
      <c r="K12" s="46" t="str">
        <f>IF('Enrollment worksheet'!O13="","",+'Enrollment worksheet'!O13)</f>
        <v/>
      </c>
      <c r="L12" s="46" t="str">
        <f>IF('Enrollment worksheet'!P13="","",+'Enrollment worksheet'!P13)</f>
        <v/>
      </c>
      <c r="M12" s="46" t="str">
        <f>IF('Enrollment worksheet'!Q13="","",+'Enrollment worksheet'!Q13)</f>
        <v/>
      </c>
      <c r="N12" s="46" t="str">
        <f>IF('Enrollment worksheet'!R13="","",+'Enrollment worksheet'!R13)</f>
        <v/>
      </c>
      <c r="O12" s="46" t="str">
        <f>IF('Enrollment worksheet'!S13="","",+'Enrollment worksheet'!S13)</f>
        <v/>
      </c>
      <c r="P12" s="46" t="str">
        <f>IF('Enrollment worksheet'!T13="","",+'Enrollment worksheet'!T13)</f>
        <v/>
      </c>
      <c r="Q12" s="63">
        <f t="shared" si="0"/>
        <v>0</v>
      </c>
      <c r="R12" s="47" t="str">
        <f>IF('Enrollment worksheet'!U13="","",+'Enrollment worksheet'!U13)</f>
        <v/>
      </c>
      <c r="S12" s="47" t="str">
        <f>IF('Enrollment worksheet'!V13="","",+'Enrollment worksheet'!V13)</f>
        <v/>
      </c>
      <c r="T12" s="47" t="str">
        <f>IF('Enrollment worksheet'!W13="","",+'Enrollment worksheet'!W13)</f>
        <v/>
      </c>
      <c r="U12" s="47" t="str">
        <f>IF('Enrollment worksheet'!X13="","",+'Enrollment worksheet'!X13)</f>
        <v/>
      </c>
      <c r="V12" s="145">
        <f t="shared" ref="V12:V29" si="1">IF(ISERROR(SUM(R12:U12)),"",(SUM(R12:U12)))</f>
        <v>0</v>
      </c>
      <c r="W12" s="145">
        <f t="shared" ref="W12:W29" si="2">IF(ISERROR(SUM(U12,T12,S12,R12,P12,O12,N12,M12,L12,K12,J12,I12)),"",(SUM(U12,T12,S12,R12,P12,O12,N12,M12,L12,K12,J12,I12)))</f>
        <v>0</v>
      </c>
    </row>
    <row r="13" spans="1:23" x14ac:dyDescent="0.35">
      <c r="A13" s="61" t="str">
        <f>IF('Enrollment worksheet'!C14="","",+'Enrollment worksheet'!C14)</f>
        <v/>
      </c>
      <c r="B13" s="42" t="str">
        <f>IF('Enrollment worksheet'!D14="","",+'Enrollment worksheet'!D14)</f>
        <v/>
      </c>
      <c r="C13" s="42" t="str">
        <f>IF('Enrollment worksheet'!E14="","",+'Enrollment worksheet'!E14)</f>
        <v/>
      </c>
      <c r="D13" s="42" t="str">
        <f>IF('Enrollment worksheet'!F14="","",+'Enrollment worksheet'!F14)</f>
        <v/>
      </c>
      <c r="E13" s="42" t="str">
        <f>IF('Enrollment worksheet'!G14="","",+'Enrollment worksheet'!G14)</f>
        <v/>
      </c>
      <c r="F13" s="61" t="str">
        <f>IF('Enrollment worksheet'!H14="","",+'Enrollment worksheet'!H14)</f>
        <v/>
      </c>
      <c r="G13" s="154" t="str">
        <f>IF('Enrollment worksheet'!I14="","",+'Enrollment worksheet'!I14)</f>
        <v/>
      </c>
      <c r="H13" s="62" t="e">
        <f>ROUND(IF(ISERROR(VLOOKUP(E13,Legend!$A$30:$B$34,2,FALSE)*F13/12)," ",VLOOKUP(E13,Legend!$A$30:$B$34,2,FALSE)*F13/12),0)</f>
        <v>#VALUE!</v>
      </c>
      <c r="I13" s="46" t="str">
        <f>IF('Enrollment worksheet'!M14="","",+'Enrollment worksheet'!M14)</f>
        <v/>
      </c>
      <c r="J13" s="46" t="str">
        <f>IF('Enrollment worksheet'!N14="","",+'Enrollment worksheet'!N14)</f>
        <v/>
      </c>
      <c r="K13" s="46" t="str">
        <f>IF('Enrollment worksheet'!O14="","",+'Enrollment worksheet'!O14)</f>
        <v/>
      </c>
      <c r="L13" s="46" t="str">
        <f>IF('Enrollment worksheet'!P14="","",+'Enrollment worksheet'!P14)</f>
        <v/>
      </c>
      <c r="M13" s="46" t="str">
        <f>IF('Enrollment worksheet'!Q14="","",+'Enrollment worksheet'!Q14)</f>
        <v/>
      </c>
      <c r="N13" s="46" t="str">
        <f>IF('Enrollment worksheet'!R14="","",+'Enrollment worksheet'!R14)</f>
        <v/>
      </c>
      <c r="O13" s="46" t="str">
        <f>IF('Enrollment worksheet'!S14="","",+'Enrollment worksheet'!S14)</f>
        <v/>
      </c>
      <c r="P13" s="46" t="str">
        <f>IF('Enrollment worksheet'!T14="","",+'Enrollment worksheet'!T14)</f>
        <v/>
      </c>
      <c r="Q13" s="63">
        <f t="shared" si="0"/>
        <v>0</v>
      </c>
      <c r="R13" s="47" t="str">
        <f>IF('Enrollment worksheet'!U14="","",+'Enrollment worksheet'!U14)</f>
        <v/>
      </c>
      <c r="S13" s="47" t="str">
        <f>IF('Enrollment worksheet'!V14="","",+'Enrollment worksheet'!V14)</f>
        <v/>
      </c>
      <c r="T13" s="47" t="str">
        <f>IF('Enrollment worksheet'!W14="","",+'Enrollment worksheet'!W14)</f>
        <v/>
      </c>
      <c r="U13" s="47" t="str">
        <f>IF('Enrollment worksheet'!X14="","",+'Enrollment worksheet'!X14)</f>
        <v/>
      </c>
      <c r="V13" s="145">
        <f t="shared" si="1"/>
        <v>0</v>
      </c>
      <c r="W13" s="145">
        <f t="shared" si="2"/>
        <v>0</v>
      </c>
    </row>
    <row r="14" spans="1:23" x14ac:dyDescent="0.35">
      <c r="A14" s="61" t="str">
        <f>IF('Enrollment worksheet'!C15="","",+'Enrollment worksheet'!C15)</f>
        <v/>
      </c>
      <c r="B14" s="42" t="str">
        <f>IF('Enrollment worksheet'!D15="","",+'Enrollment worksheet'!D15)</f>
        <v/>
      </c>
      <c r="C14" s="42" t="str">
        <f>IF('Enrollment worksheet'!E15="","",+'Enrollment worksheet'!E15)</f>
        <v/>
      </c>
      <c r="D14" s="42" t="str">
        <f>IF('Enrollment worksheet'!F15="","",+'Enrollment worksheet'!F15)</f>
        <v/>
      </c>
      <c r="E14" s="42" t="str">
        <f>IF('Enrollment worksheet'!G15="","",+'Enrollment worksheet'!G15)</f>
        <v/>
      </c>
      <c r="F14" s="61" t="str">
        <f>IF('Enrollment worksheet'!H15="","",+'Enrollment worksheet'!H15)</f>
        <v/>
      </c>
      <c r="G14" s="154" t="str">
        <f>IF('Enrollment worksheet'!I15="","",+'Enrollment worksheet'!I15)</f>
        <v/>
      </c>
      <c r="H14" s="62" t="e">
        <f>ROUND(IF(ISERROR(VLOOKUP(E14,Legend!$A$30:$B$34,2,FALSE)*F14/12)," ",VLOOKUP(E14,Legend!$A$30:$B$34,2,FALSE)*F14/12),0)</f>
        <v>#VALUE!</v>
      </c>
      <c r="I14" s="46" t="str">
        <f>IF('Enrollment worksheet'!M15="","",+'Enrollment worksheet'!M15)</f>
        <v/>
      </c>
      <c r="J14" s="46" t="str">
        <f>IF('Enrollment worksheet'!N15="","",+'Enrollment worksheet'!N15)</f>
        <v/>
      </c>
      <c r="K14" s="46" t="str">
        <f>IF('Enrollment worksheet'!O15="","",+'Enrollment worksheet'!O15)</f>
        <v/>
      </c>
      <c r="L14" s="46" t="str">
        <f>IF('Enrollment worksheet'!P15="","",+'Enrollment worksheet'!P15)</f>
        <v/>
      </c>
      <c r="M14" s="46" t="str">
        <f>IF('Enrollment worksheet'!Q15="","",+'Enrollment worksheet'!Q15)</f>
        <v/>
      </c>
      <c r="N14" s="46" t="str">
        <f>IF('Enrollment worksheet'!R15="","",+'Enrollment worksheet'!R15)</f>
        <v/>
      </c>
      <c r="O14" s="46" t="str">
        <f>IF('Enrollment worksheet'!S15="","",+'Enrollment worksheet'!S15)</f>
        <v/>
      </c>
      <c r="P14" s="46" t="str">
        <f>IF('Enrollment worksheet'!T15="","",+'Enrollment worksheet'!T15)</f>
        <v/>
      </c>
      <c r="Q14" s="63">
        <f t="shared" si="0"/>
        <v>0</v>
      </c>
      <c r="R14" s="47" t="str">
        <f>IF('Enrollment worksheet'!U15="","",+'Enrollment worksheet'!U15)</f>
        <v/>
      </c>
      <c r="S14" s="47" t="str">
        <f>IF('Enrollment worksheet'!V15="","",+'Enrollment worksheet'!V15)</f>
        <v/>
      </c>
      <c r="T14" s="47" t="str">
        <f>IF('Enrollment worksheet'!W15="","",+'Enrollment worksheet'!W15)</f>
        <v/>
      </c>
      <c r="U14" s="47" t="str">
        <f>IF('Enrollment worksheet'!X15="","",+'Enrollment worksheet'!X15)</f>
        <v/>
      </c>
      <c r="V14" s="145">
        <f t="shared" si="1"/>
        <v>0</v>
      </c>
      <c r="W14" s="145">
        <f t="shared" si="2"/>
        <v>0</v>
      </c>
    </row>
    <row r="15" spans="1:23" x14ac:dyDescent="0.35">
      <c r="A15" s="61" t="str">
        <f>IF('Enrollment worksheet'!C16="","",+'Enrollment worksheet'!C16)</f>
        <v/>
      </c>
      <c r="B15" s="42" t="str">
        <f>IF('Enrollment worksheet'!D16="","",+'Enrollment worksheet'!D16)</f>
        <v/>
      </c>
      <c r="C15" s="42" t="str">
        <f>IF('Enrollment worksheet'!E16="","",+'Enrollment worksheet'!E16)</f>
        <v/>
      </c>
      <c r="D15" s="42" t="str">
        <f>IF('Enrollment worksheet'!F16="","",+'Enrollment worksheet'!F16)</f>
        <v/>
      </c>
      <c r="E15" s="42" t="str">
        <f>IF('Enrollment worksheet'!G16="","",+'Enrollment worksheet'!G16)</f>
        <v/>
      </c>
      <c r="F15" s="61" t="str">
        <f>IF('Enrollment worksheet'!H16="","",+'Enrollment worksheet'!H16)</f>
        <v/>
      </c>
      <c r="G15" s="154" t="str">
        <f>IF('Enrollment worksheet'!I16="","",+'Enrollment worksheet'!I16)</f>
        <v/>
      </c>
      <c r="H15" s="62" t="e">
        <f>ROUND(IF(ISERROR(VLOOKUP(E15,Legend!$A$30:$B$34,2,FALSE)*F15/12)," ",VLOOKUP(E15,Legend!$A$30:$B$34,2,FALSE)*F15/12),0)</f>
        <v>#VALUE!</v>
      </c>
      <c r="I15" s="46" t="str">
        <f>IF('Enrollment worksheet'!M16="","",+'Enrollment worksheet'!M16)</f>
        <v/>
      </c>
      <c r="J15" s="46" t="str">
        <f>IF('Enrollment worksheet'!N16="","",+'Enrollment worksheet'!N16)</f>
        <v/>
      </c>
      <c r="K15" s="46" t="str">
        <f>IF('Enrollment worksheet'!O16="","",+'Enrollment worksheet'!O16)</f>
        <v/>
      </c>
      <c r="L15" s="46" t="str">
        <f>IF('Enrollment worksheet'!P16="","",+'Enrollment worksheet'!P16)</f>
        <v/>
      </c>
      <c r="M15" s="46" t="str">
        <f>IF('Enrollment worksheet'!Q16="","",+'Enrollment worksheet'!Q16)</f>
        <v/>
      </c>
      <c r="N15" s="46" t="str">
        <f>IF('Enrollment worksheet'!R16="","",+'Enrollment worksheet'!R16)</f>
        <v/>
      </c>
      <c r="O15" s="46" t="str">
        <f>IF('Enrollment worksheet'!S16="","",+'Enrollment worksheet'!S16)</f>
        <v/>
      </c>
      <c r="P15" s="46" t="str">
        <f>IF('Enrollment worksheet'!T16="","",+'Enrollment worksheet'!T16)</f>
        <v/>
      </c>
      <c r="Q15" s="63">
        <f t="shared" si="0"/>
        <v>0</v>
      </c>
      <c r="R15" s="47" t="str">
        <f>IF('Enrollment worksheet'!U16="","",+'Enrollment worksheet'!U16)</f>
        <v/>
      </c>
      <c r="S15" s="47" t="str">
        <f>IF('Enrollment worksheet'!V16="","",+'Enrollment worksheet'!V16)</f>
        <v/>
      </c>
      <c r="T15" s="47" t="str">
        <f>IF('Enrollment worksheet'!W16="","",+'Enrollment worksheet'!W16)</f>
        <v/>
      </c>
      <c r="U15" s="47" t="str">
        <f>IF('Enrollment worksheet'!X16="","",+'Enrollment worksheet'!X16)</f>
        <v/>
      </c>
      <c r="V15" s="145">
        <f t="shared" si="1"/>
        <v>0</v>
      </c>
      <c r="W15" s="145">
        <f t="shared" si="2"/>
        <v>0</v>
      </c>
    </row>
    <row r="16" spans="1:23" x14ac:dyDescent="0.35">
      <c r="A16" s="61" t="str">
        <f>IF('Enrollment worksheet'!C17="","",+'Enrollment worksheet'!C17)</f>
        <v/>
      </c>
      <c r="B16" s="42" t="str">
        <f>IF('Enrollment worksheet'!D17="","",+'Enrollment worksheet'!D17)</f>
        <v/>
      </c>
      <c r="C16" s="42" t="str">
        <f>IF('Enrollment worksheet'!E17="","",+'Enrollment worksheet'!E17)</f>
        <v/>
      </c>
      <c r="D16" s="42" t="str">
        <f>IF('Enrollment worksheet'!F17="","",+'Enrollment worksheet'!F17)</f>
        <v/>
      </c>
      <c r="E16" s="42" t="str">
        <f>IF('Enrollment worksheet'!G17="","",+'Enrollment worksheet'!G17)</f>
        <v/>
      </c>
      <c r="F16" s="61" t="str">
        <f>IF('Enrollment worksheet'!H17="","",+'Enrollment worksheet'!H17)</f>
        <v/>
      </c>
      <c r="G16" s="154" t="str">
        <f>IF('Enrollment worksheet'!I17="","",+'Enrollment worksheet'!I17)</f>
        <v/>
      </c>
      <c r="H16" s="62" t="e">
        <f>ROUND(IF(ISERROR(VLOOKUP(E16,Legend!$A$30:$B$34,2,FALSE)*F16/12)," ",VLOOKUP(E16,Legend!$A$30:$B$34,2,FALSE)*F16/12),0)</f>
        <v>#VALUE!</v>
      </c>
      <c r="I16" s="46" t="str">
        <f>IF('Enrollment worksheet'!M17="","",+'Enrollment worksheet'!M17)</f>
        <v/>
      </c>
      <c r="J16" s="46" t="str">
        <f>IF('Enrollment worksheet'!N17="","",+'Enrollment worksheet'!N17)</f>
        <v/>
      </c>
      <c r="K16" s="46" t="str">
        <f>IF('Enrollment worksheet'!O17="","",+'Enrollment worksheet'!O17)</f>
        <v/>
      </c>
      <c r="L16" s="46" t="str">
        <f>IF('Enrollment worksheet'!P17="","",+'Enrollment worksheet'!P17)</f>
        <v/>
      </c>
      <c r="M16" s="46" t="str">
        <f>IF('Enrollment worksheet'!Q17="","",+'Enrollment worksheet'!Q17)</f>
        <v/>
      </c>
      <c r="N16" s="46" t="str">
        <f>IF('Enrollment worksheet'!R17="","",+'Enrollment worksheet'!R17)</f>
        <v/>
      </c>
      <c r="O16" s="46" t="str">
        <f>IF('Enrollment worksheet'!S17="","",+'Enrollment worksheet'!S17)</f>
        <v/>
      </c>
      <c r="P16" s="46" t="str">
        <f>IF('Enrollment worksheet'!T17="","",+'Enrollment worksheet'!T17)</f>
        <v/>
      </c>
      <c r="Q16" s="63">
        <f t="shared" si="0"/>
        <v>0</v>
      </c>
      <c r="R16" s="47" t="str">
        <f>IF('Enrollment worksheet'!U17="","",+'Enrollment worksheet'!U17)</f>
        <v/>
      </c>
      <c r="S16" s="47" t="str">
        <f>IF('Enrollment worksheet'!V17="","",+'Enrollment worksheet'!V17)</f>
        <v/>
      </c>
      <c r="T16" s="47" t="str">
        <f>IF('Enrollment worksheet'!W17="","",+'Enrollment worksheet'!W17)</f>
        <v/>
      </c>
      <c r="U16" s="47" t="str">
        <f>IF('Enrollment worksheet'!X17="","",+'Enrollment worksheet'!X17)</f>
        <v/>
      </c>
      <c r="V16" s="145">
        <f t="shared" si="1"/>
        <v>0</v>
      </c>
      <c r="W16" s="145">
        <f t="shared" si="2"/>
        <v>0</v>
      </c>
    </row>
    <row r="17" spans="1:23" x14ac:dyDescent="0.35">
      <c r="A17" s="61" t="str">
        <f>IF('Enrollment worksheet'!C18="","",+'Enrollment worksheet'!C18)</f>
        <v/>
      </c>
      <c r="B17" s="42" t="str">
        <f>IF('Enrollment worksheet'!D18="","",+'Enrollment worksheet'!D18)</f>
        <v/>
      </c>
      <c r="C17" s="42" t="str">
        <f>IF('Enrollment worksheet'!E18="","",+'Enrollment worksheet'!E18)</f>
        <v/>
      </c>
      <c r="D17" s="42" t="str">
        <f>IF('Enrollment worksheet'!F18="","",+'Enrollment worksheet'!F18)</f>
        <v/>
      </c>
      <c r="E17" s="42" t="str">
        <f>IF('Enrollment worksheet'!G18="","",+'Enrollment worksheet'!G18)</f>
        <v/>
      </c>
      <c r="F17" s="61" t="str">
        <f>IF('Enrollment worksheet'!H18="","",+'Enrollment worksheet'!H18)</f>
        <v/>
      </c>
      <c r="G17" s="154" t="str">
        <f>IF('Enrollment worksheet'!I18="","",+'Enrollment worksheet'!I18)</f>
        <v/>
      </c>
      <c r="H17" s="62" t="e">
        <f>ROUND(IF(ISERROR(VLOOKUP(E17,Legend!$A$30:$B$34,2,FALSE)*F17/12)," ",VLOOKUP(E17,Legend!$A$30:$B$34,2,FALSE)*F17/12),0)</f>
        <v>#VALUE!</v>
      </c>
      <c r="I17" s="46" t="str">
        <f>IF('Enrollment worksheet'!M18="","",+'Enrollment worksheet'!M18)</f>
        <v/>
      </c>
      <c r="J17" s="46" t="str">
        <f>IF('Enrollment worksheet'!N18="","",+'Enrollment worksheet'!N18)</f>
        <v/>
      </c>
      <c r="K17" s="46" t="str">
        <f>IF('Enrollment worksheet'!O18="","",+'Enrollment worksheet'!O18)</f>
        <v/>
      </c>
      <c r="L17" s="46" t="str">
        <f>IF('Enrollment worksheet'!P18="","",+'Enrollment worksheet'!P18)</f>
        <v/>
      </c>
      <c r="M17" s="46" t="str">
        <f>IF('Enrollment worksheet'!Q18="","",+'Enrollment worksheet'!Q18)</f>
        <v/>
      </c>
      <c r="N17" s="46" t="str">
        <f>IF('Enrollment worksheet'!R18="","",+'Enrollment worksheet'!R18)</f>
        <v/>
      </c>
      <c r="O17" s="46" t="str">
        <f>IF('Enrollment worksheet'!S18="","",+'Enrollment worksheet'!S18)</f>
        <v/>
      </c>
      <c r="P17" s="46" t="str">
        <f>IF('Enrollment worksheet'!T18="","",+'Enrollment worksheet'!T18)</f>
        <v/>
      </c>
      <c r="Q17" s="63">
        <f t="shared" si="0"/>
        <v>0</v>
      </c>
      <c r="R17" s="47" t="str">
        <f>IF('Enrollment worksheet'!U18="","",+'Enrollment worksheet'!U18)</f>
        <v/>
      </c>
      <c r="S17" s="47" t="str">
        <f>IF('Enrollment worksheet'!V18="","",+'Enrollment worksheet'!V18)</f>
        <v/>
      </c>
      <c r="T17" s="47" t="str">
        <f>IF('Enrollment worksheet'!W18="","",+'Enrollment worksheet'!W18)</f>
        <v/>
      </c>
      <c r="U17" s="47" t="str">
        <f>IF('Enrollment worksheet'!X18="","",+'Enrollment worksheet'!X18)</f>
        <v/>
      </c>
      <c r="V17" s="145">
        <f t="shared" si="1"/>
        <v>0</v>
      </c>
      <c r="W17" s="145">
        <f t="shared" si="2"/>
        <v>0</v>
      </c>
    </row>
    <row r="18" spans="1:23" x14ac:dyDescent="0.35">
      <c r="A18" s="61" t="str">
        <f>IF('Enrollment worksheet'!C19="","",+'Enrollment worksheet'!C19)</f>
        <v/>
      </c>
      <c r="B18" s="42" t="str">
        <f>IF('Enrollment worksheet'!D19="","",+'Enrollment worksheet'!D19)</f>
        <v/>
      </c>
      <c r="C18" s="42" t="str">
        <f>IF('Enrollment worksheet'!E19="","",+'Enrollment worksheet'!E19)</f>
        <v/>
      </c>
      <c r="D18" s="42" t="str">
        <f>IF('Enrollment worksheet'!F19="","",+'Enrollment worksheet'!F19)</f>
        <v/>
      </c>
      <c r="E18" s="42" t="str">
        <f>IF('Enrollment worksheet'!G19="","",+'Enrollment worksheet'!G19)</f>
        <v/>
      </c>
      <c r="F18" s="61" t="str">
        <f>IF('Enrollment worksheet'!H19="","",+'Enrollment worksheet'!H19)</f>
        <v/>
      </c>
      <c r="G18" s="154" t="str">
        <f>IF('Enrollment worksheet'!I19="","",+'Enrollment worksheet'!I19)</f>
        <v/>
      </c>
      <c r="H18" s="62" t="e">
        <f>ROUND(IF(ISERROR(VLOOKUP(E18,Legend!$A$30:$B$34,2,FALSE)*F18/12)," ",VLOOKUP(E18,Legend!$A$30:$B$34,2,FALSE)*F18/12),0)</f>
        <v>#VALUE!</v>
      </c>
      <c r="I18" s="46" t="str">
        <f>IF('Enrollment worksheet'!M19="","",+'Enrollment worksheet'!M19)</f>
        <v/>
      </c>
      <c r="J18" s="46" t="str">
        <f>IF('Enrollment worksheet'!N19="","",+'Enrollment worksheet'!N19)</f>
        <v/>
      </c>
      <c r="K18" s="46" t="str">
        <f>IF('Enrollment worksheet'!O19="","",+'Enrollment worksheet'!O19)</f>
        <v/>
      </c>
      <c r="L18" s="46" t="str">
        <f>IF('Enrollment worksheet'!P19="","",+'Enrollment worksheet'!P19)</f>
        <v/>
      </c>
      <c r="M18" s="46" t="str">
        <f>IF('Enrollment worksheet'!Q19="","",+'Enrollment worksheet'!Q19)</f>
        <v/>
      </c>
      <c r="N18" s="46" t="str">
        <f>IF('Enrollment worksheet'!R19="","",+'Enrollment worksheet'!R19)</f>
        <v/>
      </c>
      <c r="O18" s="46" t="str">
        <f>IF('Enrollment worksheet'!S19="","",+'Enrollment worksheet'!S19)</f>
        <v/>
      </c>
      <c r="P18" s="46" t="str">
        <f>IF('Enrollment worksheet'!T19="","",+'Enrollment worksheet'!T19)</f>
        <v/>
      </c>
      <c r="Q18" s="63">
        <f t="shared" si="0"/>
        <v>0</v>
      </c>
      <c r="R18" s="47" t="str">
        <f>IF('Enrollment worksheet'!U19="","",+'Enrollment worksheet'!U19)</f>
        <v/>
      </c>
      <c r="S18" s="47" t="str">
        <f>IF('Enrollment worksheet'!V19="","",+'Enrollment worksheet'!V19)</f>
        <v/>
      </c>
      <c r="T18" s="47" t="str">
        <f>IF('Enrollment worksheet'!W19="","",+'Enrollment worksheet'!W19)</f>
        <v/>
      </c>
      <c r="U18" s="47" t="str">
        <f>IF('Enrollment worksheet'!X19="","",+'Enrollment worksheet'!X19)</f>
        <v/>
      </c>
      <c r="V18" s="145">
        <f t="shared" si="1"/>
        <v>0</v>
      </c>
      <c r="W18" s="145">
        <f t="shared" si="2"/>
        <v>0</v>
      </c>
    </row>
    <row r="19" spans="1:23" x14ac:dyDescent="0.35">
      <c r="A19" s="61" t="str">
        <f>IF('Enrollment worksheet'!C20="","",+'Enrollment worksheet'!C20)</f>
        <v/>
      </c>
      <c r="B19" s="42" t="str">
        <f>IF('Enrollment worksheet'!D20="","",+'Enrollment worksheet'!D20)</f>
        <v/>
      </c>
      <c r="C19" s="42" t="str">
        <f>IF('Enrollment worksheet'!E20="","",+'Enrollment worksheet'!E20)</f>
        <v/>
      </c>
      <c r="D19" s="42" t="str">
        <f>IF('Enrollment worksheet'!F20="","",+'Enrollment worksheet'!F20)</f>
        <v/>
      </c>
      <c r="E19" s="42" t="str">
        <f>IF('Enrollment worksheet'!G20="","",+'Enrollment worksheet'!G20)</f>
        <v/>
      </c>
      <c r="F19" s="61" t="str">
        <f>IF('Enrollment worksheet'!H20="","",+'Enrollment worksheet'!H20)</f>
        <v/>
      </c>
      <c r="G19" s="154" t="str">
        <f>IF('Enrollment worksheet'!I20="","",+'Enrollment worksheet'!I20)</f>
        <v/>
      </c>
      <c r="H19" s="62" t="e">
        <f>ROUND(IF(ISERROR(VLOOKUP(E19,Legend!$A$30:$B$34,2,FALSE)*F19/12)," ",VLOOKUP(E19,Legend!$A$30:$B$34,2,FALSE)*F19/12),0)</f>
        <v>#VALUE!</v>
      </c>
      <c r="I19" s="46" t="str">
        <f>IF('Enrollment worksheet'!M20="","",+'Enrollment worksheet'!M20)</f>
        <v/>
      </c>
      <c r="J19" s="46" t="str">
        <f>IF('Enrollment worksheet'!N20="","",+'Enrollment worksheet'!N20)</f>
        <v/>
      </c>
      <c r="K19" s="46" t="str">
        <f>IF('Enrollment worksheet'!O20="","",+'Enrollment worksheet'!O20)</f>
        <v/>
      </c>
      <c r="L19" s="46" t="str">
        <f>IF('Enrollment worksheet'!P20="","",+'Enrollment worksheet'!P20)</f>
        <v/>
      </c>
      <c r="M19" s="46" t="str">
        <f>IF('Enrollment worksheet'!Q20="","",+'Enrollment worksheet'!Q20)</f>
        <v/>
      </c>
      <c r="N19" s="46" t="str">
        <f>IF('Enrollment worksheet'!R20="","",+'Enrollment worksheet'!R20)</f>
        <v/>
      </c>
      <c r="O19" s="46" t="str">
        <f>IF('Enrollment worksheet'!S20="","",+'Enrollment worksheet'!S20)</f>
        <v/>
      </c>
      <c r="P19" s="46" t="str">
        <f>IF('Enrollment worksheet'!T20="","",+'Enrollment worksheet'!T20)</f>
        <v/>
      </c>
      <c r="Q19" s="63">
        <f t="shared" si="0"/>
        <v>0</v>
      </c>
      <c r="R19" s="47" t="str">
        <f>IF('Enrollment worksheet'!U20="","",+'Enrollment worksheet'!U20)</f>
        <v/>
      </c>
      <c r="S19" s="47" t="str">
        <f>IF('Enrollment worksheet'!V20="","",+'Enrollment worksheet'!V20)</f>
        <v/>
      </c>
      <c r="T19" s="47" t="str">
        <f>IF('Enrollment worksheet'!W20="","",+'Enrollment worksheet'!W20)</f>
        <v/>
      </c>
      <c r="U19" s="47" t="str">
        <f>IF('Enrollment worksheet'!X20="","",+'Enrollment worksheet'!X20)</f>
        <v/>
      </c>
      <c r="V19" s="145">
        <f t="shared" si="1"/>
        <v>0</v>
      </c>
      <c r="W19" s="145">
        <f t="shared" si="2"/>
        <v>0</v>
      </c>
    </row>
    <row r="20" spans="1:23" x14ac:dyDescent="0.35">
      <c r="A20" s="61" t="str">
        <f>IF('Enrollment worksheet'!C21="","",+'Enrollment worksheet'!C21)</f>
        <v/>
      </c>
      <c r="B20" s="42" t="str">
        <f>IF('Enrollment worksheet'!D21="","",+'Enrollment worksheet'!D21)</f>
        <v/>
      </c>
      <c r="C20" s="42" t="str">
        <f>IF('Enrollment worksheet'!E21="","",+'Enrollment worksheet'!E21)</f>
        <v/>
      </c>
      <c r="D20" s="42" t="str">
        <f>IF('Enrollment worksheet'!F21="","",+'Enrollment worksheet'!F21)</f>
        <v/>
      </c>
      <c r="E20" s="42" t="str">
        <f>IF('Enrollment worksheet'!G21="","",+'Enrollment worksheet'!G21)</f>
        <v/>
      </c>
      <c r="F20" s="61" t="str">
        <f>IF('Enrollment worksheet'!H21="","",+'Enrollment worksheet'!H21)</f>
        <v/>
      </c>
      <c r="G20" s="154" t="str">
        <f>IF('Enrollment worksheet'!I21="","",+'Enrollment worksheet'!I21)</f>
        <v/>
      </c>
      <c r="H20" s="62" t="e">
        <f>ROUND(IF(ISERROR(VLOOKUP(E20,Legend!$A$30:$B$34,2,FALSE)*F20/12)," ",VLOOKUP(E20,Legend!$A$30:$B$34,2,FALSE)*F20/12),0)</f>
        <v>#VALUE!</v>
      </c>
      <c r="I20" s="46" t="str">
        <f>IF('Enrollment worksheet'!M21="","",+'Enrollment worksheet'!M21)</f>
        <v/>
      </c>
      <c r="J20" s="46" t="str">
        <f>IF('Enrollment worksheet'!N21="","",+'Enrollment worksheet'!N21)</f>
        <v/>
      </c>
      <c r="K20" s="46" t="str">
        <f>IF('Enrollment worksheet'!O21="","",+'Enrollment worksheet'!O21)</f>
        <v/>
      </c>
      <c r="L20" s="46" t="str">
        <f>IF('Enrollment worksheet'!P21="","",+'Enrollment worksheet'!P21)</f>
        <v/>
      </c>
      <c r="M20" s="46" t="str">
        <f>IF('Enrollment worksheet'!Q21="","",+'Enrollment worksheet'!Q21)</f>
        <v/>
      </c>
      <c r="N20" s="46" t="str">
        <f>IF('Enrollment worksheet'!R21="","",+'Enrollment worksheet'!R21)</f>
        <v/>
      </c>
      <c r="O20" s="46" t="str">
        <f>IF('Enrollment worksheet'!S21="","",+'Enrollment worksheet'!S21)</f>
        <v/>
      </c>
      <c r="P20" s="46" t="str">
        <f>IF('Enrollment worksheet'!T21="","",+'Enrollment worksheet'!T21)</f>
        <v/>
      </c>
      <c r="Q20" s="63">
        <f t="shared" si="0"/>
        <v>0</v>
      </c>
      <c r="R20" s="47" t="str">
        <f>IF('Enrollment worksheet'!U21="","",+'Enrollment worksheet'!U21)</f>
        <v/>
      </c>
      <c r="S20" s="47" t="str">
        <f>IF('Enrollment worksheet'!V21="","",+'Enrollment worksheet'!V21)</f>
        <v/>
      </c>
      <c r="T20" s="47" t="str">
        <f>IF('Enrollment worksheet'!W21="","",+'Enrollment worksheet'!W21)</f>
        <v/>
      </c>
      <c r="U20" s="47" t="str">
        <f>IF('Enrollment worksheet'!X21="","",+'Enrollment worksheet'!X21)</f>
        <v/>
      </c>
      <c r="V20" s="145">
        <f t="shared" si="1"/>
        <v>0</v>
      </c>
      <c r="W20" s="145">
        <f t="shared" si="2"/>
        <v>0</v>
      </c>
    </row>
    <row r="21" spans="1:23" x14ac:dyDescent="0.35">
      <c r="A21" s="61" t="str">
        <f>IF('Enrollment worksheet'!C22="","",+'Enrollment worksheet'!C22)</f>
        <v/>
      </c>
      <c r="B21" s="42" t="str">
        <f>IF('Enrollment worksheet'!D22="","",+'Enrollment worksheet'!D22)</f>
        <v/>
      </c>
      <c r="C21" s="42" t="str">
        <f>IF('Enrollment worksheet'!E22="","",+'Enrollment worksheet'!E22)</f>
        <v/>
      </c>
      <c r="D21" s="42" t="str">
        <f>IF('Enrollment worksheet'!F22="","",+'Enrollment worksheet'!F22)</f>
        <v/>
      </c>
      <c r="E21" s="42" t="str">
        <f>IF('Enrollment worksheet'!G22="","",+'Enrollment worksheet'!G22)</f>
        <v/>
      </c>
      <c r="F21" s="61" t="str">
        <f>IF('Enrollment worksheet'!H22="","",+'Enrollment worksheet'!H22)</f>
        <v/>
      </c>
      <c r="G21" s="154" t="str">
        <f>IF('Enrollment worksheet'!I22="","",+'Enrollment worksheet'!I22)</f>
        <v/>
      </c>
      <c r="H21" s="62" t="e">
        <f>ROUND(IF(ISERROR(VLOOKUP(E21,Legend!$A$30:$B$34,2,FALSE)*F21/12)," ",VLOOKUP(E21,Legend!$A$30:$B$34,2,FALSE)*F21/12),0)</f>
        <v>#VALUE!</v>
      </c>
      <c r="I21" s="46" t="str">
        <f>IF('Enrollment worksheet'!M22="","",+'Enrollment worksheet'!M22)</f>
        <v/>
      </c>
      <c r="J21" s="46" t="str">
        <f>IF('Enrollment worksheet'!N22="","",+'Enrollment worksheet'!N22)</f>
        <v/>
      </c>
      <c r="K21" s="46" t="str">
        <f>IF('Enrollment worksheet'!O22="","",+'Enrollment worksheet'!O22)</f>
        <v/>
      </c>
      <c r="L21" s="46" t="str">
        <f>IF('Enrollment worksheet'!P22="","",+'Enrollment worksheet'!P22)</f>
        <v/>
      </c>
      <c r="M21" s="46" t="str">
        <f>IF('Enrollment worksheet'!Q22="","",+'Enrollment worksheet'!Q22)</f>
        <v/>
      </c>
      <c r="N21" s="46" t="str">
        <f>IF('Enrollment worksheet'!R22="","",+'Enrollment worksheet'!R22)</f>
        <v/>
      </c>
      <c r="O21" s="46" t="str">
        <f>IF('Enrollment worksheet'!S22="","",+'Enrollment worksheet'!S22)</f>
        <v/>
      </c>
      <c r="P21" s="46" t="str">
        <f>IF('Enrollment worksheet'!T22="","",+'Enrollment worksheet'!T22)</f>
        <v/>
      </c>
      <c r="Q21" s="63">
        <f t="shared" si="0"/>
        <v>0</v>
      </c>
      <c r="R21" s="47" t="str">
        <f>IF('Enrollment worksheet'!U22="","",+'Enrollment worksheet'!U22)</f>
        <v/>
      </c>
      <c r="S21" s="47" t="str">
        <f>IF('Enrollment worksheet'!V22="","",+'Enrollment worksheet'!V22)</f>
        <v/>
      </c>
      <c r="T21" s="47" t="str">
        <f>IF('Enrollment worksheet'!W22="","",+'Enrollment worksheet'!W22)</f>
        <v/>
      </c>
      <c r="U21" s="47" t="str">
        <f>IF('Enrollment worksheet'!X22="","",+'Enrollment worksheet'!X22)</f>
        <v/>
      </c>
      <c r="V21" s="145">
        <f t="shared" si="1"/>
        <v>0</v>
      </c>
      <c r="W21" s="145">
        <f t="shared" si="2"/>
        <v>0</v>
      </c>
    </row>
    <row r="22" spans="1:23" x14ac:dyDescent="0.35">
      <c r="A22" s="61" t="str">
        <f>IF('Enrollment worksheet'!C23="","",+'Enrollment worksheet'!C23)</f>
        <v/>
      </c>
      <c r="B22" s="42" t="str">
        <f>IF('Enrollment worksheet'!D23="","",+'Enrollment worksheet'!D23)</f>
        <v/>
      </c>
      <c r="C22" s="42" t="str">
        <f>IF('Enrollment worksheet'!E23="","",+'Enrollment worksheet'!E23)</f>
        <v/>
      </c>
      <c r="D22" s="42" t="str">
        <f>IF('Enrollment worksheet'!F23="","",+'Enrollment worksheet'!F23)</f>
        <v/>
      </c>
      <c r="E22" s="42" t="str">
        <f>IF('Enrollment worksheet'!G23="","",+'Enrollment worksheet'!G23)</f>
        <v/>
      </c>
      <c r="F22" s="61" t="str">
        <f>IF('Enrollment worksheet'!H23="","",+'Enrollment worksheet'!H23)</f>
        <v/>
      </c>
      <c r="G22" s="154" t="str">
        <f>IF('Enrollment worksheet'!I23="","",+'Enrollment worksheet'!I23)</f>
        <v/>
      </c>
      <c r="H22" s="62" t="e">
        <f>ROUND(IF(ISERROR(VLOOKUP(E22,Legend!$A$30:$B$34,2,FALSE)*F22/12)," ",VLOOKUP(E22,Legend!$A$30:$B$34,2,FALSE)*F22/12),0)</f>
        <v>#VALUE!</v>
      </c>
      <c r="I22" s="46" t="str">
        <f>IF('Enrollment worksheet'!M23="","",+'Enrollment worksheet'!M23)</f>
        <v/>
      </c>
      <c r="J22" s="46" t="str">
        <f>IF('Enrollment worksheet'!N23="","",+'Enrollment worksheet'!N23)</f>
        <v/>
      </c>
      <c r="K22" s="46" t="str">
        <f>IF('Enrollment worksheet'!O23="","",+'Enrollment worksheet'!O23)</f>
        <v/>
      </c>
      <c r="L22" s="46" t="str">
        <f>IF('Enrollment worksheet'!P23="","",+'Enrollment worksheet'!P23)</f>
        <v/>
      </c>
      <c r="M22" s="46" t="str">
        <f>IF('Enrollment worksheet'!Q23="","",+'Enrollment worksheet'!Q23)</f>
        <v/>
      </c>
      <c r="N22" s="46" t="str">
        <f>IF('Enrollment worksheet'!R23="","",+'Enrollment worksheet'!R23)</f>
        <v/>
      </c>
      <c r="O22" s="46" t="str">
        <f>IF('Enrollment worksheet'!S23="","",+'Enrollment worksheet'!S23)</f>
        <v/>
      </c>
      <c r="P22" s="46" t="str">
        <f>IF('Enrollment worksheet'!T23="","",+'Enrollment worksheet'!T23)</f>
        <v/>
      </c>
      <c r="Q22" s="63">
        <f t="shared" si="0"/>
        <v>0</v>
      </c>
      <c r="R22" s="47" t="str">
        <f>IF('Enrollment worksheet'!U23="","",+'Enrollment worksheet'!U23)</f>
        <v/>
      </c>
      <c r="S22" s="47" t="str">
        <f>IF('Enrollment worksheet'!V23="","",+'Enrollment worksheet'!V23)</f>
        <v/>
      </c>
      <c r="T22" s="47" t="str">
        <f>IF('Enrollment worksheet'!W23="","",+'Enrollment worksheet'!W23)</f>
        <v/>
      </c>
      <c r="U22" s="47" t="str">
        <f>IF('Enrollment worksheet'!X23="","",+'Enrollment worksheet'!X23)</f>
        <v/>
      </c>
      <c r="V22" s="145">
        <f t="shared" si="1"/>
        <v>0</v>
      </c>
      <c r="W22" s="145">
        <f t="shared" si="2"/>
        <v>0</v>
      </c>
    </row>
    <row r="23" spans="1:23" x14ac:dyDescent="0.35">
      <c r="A23" s="61" t="str">
        <f>IF('Enrollment worksheet'!C24="","",+'Enrollment worksheet'!C24)</f>
        <v/>
      </c>
      <c r="B23" s="42" t="str">
        <f>IF('Enrollment worksheet'!D24="","",+'Enrollment worksheet'!D24)</f>
        <v/>
      </c>
      <c r="C23" s="42" t="str">
        <f>IF('Enrollment worksheet'!E24="","",+'Enrollment worksheet'!E24)</f>
        <v/>
      </c>
      <c r="D23" s="42" t="str">
        <f>IF('Enrollment worksheet'!F24="","",+'Enrollment worksheet'!F24)</f>
        <v/>
      </c>
      <c r="E23" s="42" t="str">
        <f>IF('Enrollment worksheet'!G24="","",+'Enrollment worksheet'!G24)</f>
        <v/>
      </c>
      <c r="F23" s="61" t="str">
        <f>IF('Enrollment worksheet'!H24="","",+'Enrollment worksheet'!H24)</f>
        <v/>
      </c>
      <c r="G23" s="154" t="str">
        <f>IF('Enrollment worksheet'!I24="","",+'Enrollment worksheet'!I24)</f>
        <v/>
      </c>
      <c r="H23" s="62" t="e">
        <f>ROUND(IF(ISERROR(VLOOKUP(E23,Legend!$A$30:$B$34,2,FALSE)*F23/12)," ",VLOOKUP(E23,Legend!$A$30:$B$34,2,FALSE)*F23/12),0)</f>
        <v>#VALUE!</v>
      </c>
      <c r="I23" s="46" t="str">
        <f>IF('Enrollment worksheet'!M24="","",+'Enrollment worksheet'!M24)</f>
        <v/>
      </c>
      <c r="J23" s="46" t="str">
        <f>IF('Enrollment worksheet'!N24="","",+'Enrollment worksheet'!N24)</f>
        <v/>
      </c>
      <c r="K23" s="46" t="str">
        <f>IF('Enrollment worksheet'!O24="","",+'Enrollment worksheet'!O24)</f>
        <v/>
      </c>
      <c r="L23" s="46" t="str">
        <f>IF('Enrollment worksheet'!P24="","",+'Enrollment worksheet'!P24)</f>
        <v/>
      </c>
      <c r="M23" s="46" t="str">
        <f>IF('Enrollment worksheet'!Q24="","",+'Enrollment worksheet'!Q24)</f>
        <v/>
      </c>
      <c r="N23" s="46" t="str">
        <f>IF('Enrollment worksheet'!R24="","",+'Enrollment worksheet'!R24)</f>
        <v/>
      </c>
      <c r="O23" s="46" t="str">
        <f>IF('Enrollment worksheet'!S24="","",+'Enrollment worksheet'!S24)</f>
        <v/>
      </c>
      <c r="P23" s="46" t="str">
        <f>IF('Enrollment worksheet'!T24="","",+'Enrollment worksheet'!T24)</f>
        <v/>
      </c>
      <c r="Q23" s="63">
        <f t="shared" si="0"/>
        <v>0</v>
      </c>
      <c r="R23" s="47" t="str">
        <f>IF('Enrollment worksheet'!U24="","",+'Enrollment worksheet'!U24)</f>
        <v/>
      </c>
      <c r="S23" s="47" t="str">
        <f>IF('Enrollment worksheet'!V24="","",+'Enrollment worksheet'!V24)</f>
        <v/>
      </c>
      <c r="T23" s="47" t="str">
        <f>IF('Enrollment worksheet'!W24="","",+'Enrollment worksheet'!W24)</f>
        <v/>
      </c>
      <c r="U23" s="47" t="str">
        <f>IF('Enrollment worksheet'!X24="","",+'Enrollment worksheet'!X24)</f>
        <v/>
      </c>
      <c r="V23" s="145">
        <f t="shared" si="1"/>
        <v>0</v>
      </c>
      <c r="W23" s="145">
        <f t="shared" si="2"/>
        <v>0</v>
      </c>
    </row>
    <row r="24" spans="1:23" x14ac:dyDescent="0.35">
      <c r="A24" s="61" t="str">
        <f>IF('Enrollment worksheet'!C25="","",+'Enrollment worksheet'!C25)</f>
        <v/>
      </c>
      <c r="B24" s="42" t="str">
        <f>IF('Enrollment worksheet'!D25="","",+'Enrollment worksheet'!D25)</f>
        <v/>
      </c>
      <c r="C24" s="42" t="str">
        <f>IF('Enrollment worksheet'!E25="","",+'Enrollment worksheet'!E25)</f>
        <v/>
      </c>
      <c r="D24" s="42" t="str">
        <f>IF('Enrollment worksheet'!F25="","",+'Enrollment worksheet'!F25)</f>
        <v/>
      </c>
      <c r="E24" s="42" t="str">
        <f>IF('Enrollment worksheet'!G25="","",+'Enrollment worksheet'!G25)</f>
        <v/>
      </c>
      <c r="F24" s="61" t="str">
        <f>IF('Enrollment worksheet'!H25="","",+'Enrollment worksheet'!H25)</f>
        <v/>
      </c>
      <c r="G24" s="154" t="str">
        <f>IF('Enrollment worksheet'!I25="","",+'Enrollment worksheet'!I25)</f>
        <v/>
      </c>
      <c r="H24" s="62" t="e">
        <f>ROUND(IF(ISERROR(VLOOKUP(E24,Legend!$A$30:$B$34,2,FALSE)*F24/12)," ",VLOOKUP(E24,Legend!$A$30:$B$34,2,FALSE)*F24/12),0)</f>
        <v>#VALUE!</v>
      </c>
      <c r="I24" s="46" t="str">
        <f>IF('Enrollment worksheet'!M25="","",+'Enrollment worksheet'!M25)</f>
        <v/>
      </c>
      <c r="J24" s="46" t="str">
        <f>IF('Enrollment worksheet'!N25="","",+'Enrollment worksheet'!N25)</f>
        <v/>
      </c>
      <c r="K24" s="46" t="str">
        <f>IF('Enrollment worksheet'!O25="","",+'Enrollment worksheet'!O25)</f>
        <v/>
      </c>
      <c r="L24" s="46" t="str">
        <f>IF('Enrollment worksheet'!P25="","",+'Enrollment worksheet'!P25)</f>
        <v/>
      </c>
      <c r="M24" s="46" t="str">
        <f>IF('Enrollment worksheet'!Q25="","",+'Enrollment worksheet'!Q25)</f>
        <v/>
      </c>
      <c r="N24" s="46" t="str">
        <f>IF('Enrollment worksheet'!R25="","",+'Enrollment worksheet'!R25)</f>
        <v/>
      </c>
      <c r="O24" s="46" t="str">
        <f>IF('Enrollment worksheet'!S25="","",+'Enrollment worksheet'!S25)</f>
        <v/>
      </c>
      <c r="P24" s="46" t="str">
        <f>IF('Enrollment worksheet'!T25="","",+'Enrollment worksheet'!T25)</f>
        <v/>
      </c>
      <c r="Q24" s="63">
        <f t="shared" si="0"/>
        <v>0</v>
      </c>
      <c r="R24" s="47" t="str">
        <f>IF('Enrollment worksheet'!U25="","",+'Enrollment worksheet'!U25)</f>
        <v/>
      </c>
      <c r="S24" s="47" t="str">
        <f>IF('Enrollment worksheet'!V25="","",+'Enrollment worksheet'!V25)</f>
        <v/>
      </c>
      <c r="T24" s="47" t="str">
        <f>IF('Enrollment worksheet'!W25="","",+'Enrollment worksheet'!W25)</f>
        <v/>
      </c>
      <c r="U24" s="47" t="str">
        <f>IF('Enrollment worksheet'!X25="","",+'Enrollment worksheet'!X25)</f>
        <v/>
      </c>
      <c r="V24" s="145">
        <f t="shared" si="1"/>
        <v>0</v>
      </c>
      <c r="W24" s="145">
        <f t="shared" si="2"/>
        <v>0</v>
      </c>
    </row>
    <row r="25" spans="1:23" x14ac:dyDescent="0.35">
      <c r="A25" s="61" t="str">
        <f>IF('Enrollment worksheet'!C26="","",+'Enrollment worksheet'!C26)</f>
        <v/>
      </c>
      <c r="B25" s="42" t="str">
        <f>IF('Enrollment worksheet'!D26="","",+'Enrollment worksheet'!D26)</f>
        <v/>
      </c>
      <c r="C25" s="42" t="str">
        <f>IF('Enrollment worksheet'!E26="","",+'Enrollment worksheet'!E26)</f>
        <v/>
      </c>
      <c r="D25" s="42" t="str">
        <f>IF('Enrollment worksheet'!F26="","",+'Enrollment worksheet'!F26)</f>
        <v/>
      </c>
      <c r="E25" s="42" t="str">
        <f>IF('Enrollment worksheet'!G26="","",+'Enrollment worksheet'!G26)</f>
        <v/>
      </c>
      <c r="F25" s="61" t="str">
        <f>IF('Enrollment worksheet'!H26="","",+'Enrollment worksheet'!H26)</f>
        <v/>
      </c>
      <c r="G25" s="154" t="str">
        <f>IF('Enrollment worksheet'!I26="","",+'Enrollment worksheet'!I26)</f>
        <v/>
      </c>
      <c r="H25" s="62" t="e">
        <f>ROUND(IF(ISERROR(VLOOKUP(E25,Legend!$A$30:$B$34,2,FALSE)*F25/12)," ",VLOOKUP(E25,Legend!$A$30:$B$34,2,FALSE)*F25/12),0)</f>
        <v>#VALUE!</v>
      </c>
      <c r="I25" s="46" t="str">
        <f>IF('Enrollment worksheet'!M26="","",+'Enrollment worksheet'!M26)</f>
        <v/>
      </c>
      <c r="J25" s="46" t="str">
        <f>IF('Enrollment worksheet'!N26="","",+'Enrollment worksheet'!N26)</f>
        <v/>
      </c>
      <c r="K25" s="46" t="str">
        <f>IF('Enrollment worksheet'!O26="","",+'Enrollment worksheet'!O26)</f>
        <v/>
      </c>
      <c r="L25" s="46" t="str">
        <f>IF('Enrollment worksheet'!P26="","",+'Enrollment worksheet'!P26)</f>
        <v/>
      </c>
      <c r="M25" s="46" t="str">
        <f>IF('Enrollment worksheet'!Q26="","",+'Enrollment worksheet'!Q26)</f>
        <v/>
      </c>
      <c r="N25" s="46" t="str">
        <f>IF('Enrollment worksheet'!R26="","",+'Enrollment worksheet'!R26)</f>
        <v/>
      </c>
      <c r="O25" s="46" t="str">
        <f>IF('Enrollment worksheet'!S26="","",+'Enrollment worksheet'!S26)</f>
        <v/>
      </c>
      <c r="P25" s="46" t="str">
        <f>IF('Enrollment worksheet'!T26="","",+'Enrollment worksheet'!T26)</f>
        <v/>
      </c>
      <c r="Q25" s="63">
        <f t="shared" si="0"/>
        <v>0</v>
      </c>
      <c r="R25" s="47" t="str">
        <f>IF('Enrollment worksheet'!U26="","",+'Enrollment worksheet'!U26)</f>
        <v/>
      </c>
      <c r="S25" s="47" t="str">
        <f>IF('Enrollment worksheet'!V26="","",+'Enrollment worksheet'!V26)</f>
        <v/>
      </c>
      <c r="T25" s="47" t="str">
        <f>IF('Enrollment worksheet'!W26="","",+'Enrollment worksheet'!W26)</f>
        <v/>
      </c>
      <c r="U25" s="47" t="str">
        <f>IF('Enrollment worksheet'!X26="","",+'Enrollment worksheet'!X26)</f>
        <v/>
      </c>
      <c r="V25" s="145">
        <f t="shared" si="1"/>
        <v>0</v>
      </c>
      <c r="W25" s="145">
        <f t="shared" si="2"/>
        <v>0</v>
      </c>
    </row>
    <row r="26" spans="1:23" x14ac:dyDescent="0.35">
      <c r="A26" s="61" t="str">
        <f>IF('Enrollment worksheet'!C27="","",+'Enrollment worksheet'!C27)</f>
        <v/>
      </c>
      <c r="B26" s="42" t="str">
        <f>IF('Enrollment worksheet'!D27="","",+'Enrollment worksheet'!D27)</f>
        <v/>
      </c>
      <c r="C26" s="42" t="str">
        <f>IF('Enrollment worksheet'!E27="","",+'Enrollment worksheet'!E27)</f>
        <v/>
      </c>
      <c r="D26" s="42" t="str">
        <f>IF('Enrollment worksheet'!F27="","",+'Enrollment worksheet'!F27)</f>
        <v/>
      </c>
      <c r="E26" s="42" t="str">
        <f>IF('Enrollment worksheet'!G27="","",+'Enrollment worksheet'!G27)</f>
        <v/>
      </c>
      <c r="F26" s="61" t="str">
        <f>IF('Enrollment worksheet'!H27="","",+'Enrollment worksheet'!H27)</f>
        <v/>
      </c>
      <c r="G26" s="154" t="str">
        <f>IF('Enrollment worksheet'!I27="","",+'Enrollment worksheet'!I27)</f>
        <v/>
      </c>
      <c r="H26" s="62" t="e">
        <f>ROUND(IF(ISERROR(VLOOKUP(E26,Legend!$A$30:$B$34,2,FALSE)*F26/12)," ",VLOOKUP(E26,Legend!$A$30:$B$34,2,FALSE)*F26/12),0)</f>
        <v>#VALUE!</v>
      </c>
      <c r="I26" s="46" t="str">
        <f>IF('Enrollment worksheet'!M27="","",+'Enrollment worksheet'!M27)</f>
        <v/>
      </c>
      <c r="J26" s="46" t="str">
        <f>IF('Enrollment worksheet'!N27="","",+'Enrollment worksheet'!N27)</f>
        <v/>
      </c>
      <c r="K26" s="46" t="str">
        <f>IF('Enrollment worksheet'!O27="","",+'Enrollment worksheet'!O27)</f>
        <v/>
      </c>
      <c r="L26" s="46" t="str">
        <f>IF('Enrollment worksheet'!P27="","",+'Enrollment worksheet'!P27)</f>
        <v/>
      </c>
      <c r="M26" s="46" t="str">
        <f>IF('Enrollment worksheet'!Q27="","",+'Enrollment worksheet'!Q27)</f>
        <v/>
      </c>
      <c r="N26" s="46" t="str">
        <f>IF('Enrollment worksheet'!R27="","",+'Enrollment worksheet'!R27)</f>
        <v/>
      </c>
      <c r="O26" s="46" t="str">
        <f>IF('Enrollment worksheet'!S27="","",+'Enrollment worksheet'!S27)</f>
        <v/>
      </c>
      <c r="P26" s="46" t="str">
        <f>IF('Enrollment worksheet'!T27="","",+'Enrollment worksheet'!T27)</f>
        <v/>
      </c>
      <c r="Q26" s="63">
        <f t="shared" si="0"/>
        <v>0</v>
      </c>
      <c r="R26" s="47" t="str">
        <f>IF('Enrollment worksheet'!U27="","",+'Enrollment worksheet'!U27)</f>
        <v/>
      </c>
      <c r="S26" s="47" t="str">
        <f>IF('Enrollment worksheet'!V27="","",+'Enrollment worksheet'!V27)</f>
        <v/>
      </c>
      <c r="T26" s="47" t="str">
        <f>IF('Enrollment worksheet'!W27="","",+'Enrollment worksheet'!W27)</f>
        <v/>
      </c>
      <c r="U26" s="47" t="str">
        <f>IF('Enrollment worksheet'!X27="","",+'Enrollment worksheet'!X27)</f>
        <v/>
      </c>
      <c r="V26" s="145">
        <f t="shared" si="1"/>
        <v>0</v>
      </c>
      <c r="W26" s="145">
        <f t="shared" si="2"/>
        <v>0</v>
      </c>
    </row>
    <row r="27" spans="1:23" x14ac:dyDescent="0.35">
      <c r="A27" s="61" t="str">
        <f>IF('Enrollment worksheet'!C28="","",+'Enrollment worksheet'!C28)</f>
        <v/>
      </c>
      <c r="B27" s="42" t="str">
        <f>IF('Enrollment worksheet'!D28="","",+'Enrollment worksheet'!D28)</f>
        <v/>
      </c>
      <c r="C27" s="42" t="str">
        <f>IF('Enrollment worksheet'!E28="","",+'Enrollment worksheet'!E28)</f>
        <v/>
      </c>
      <c r="D27" s="42" t="str">
        <f>IF('Enrollment worksheet'!F28="","",+'Enrollment worksheet'!F28)</f>
        <v/>
      </c>
      <c r="E27" s="42" t="str">
        <f>IF('Enrollment worksheet'!G28="","",+'Enrollment worksheet'!G28)</f>
        <v/>
      </c>
      <c r="F27" s="61" t="str">
        <f>IF('Enrollment worksheet'!H28="","",+'Enrollment worksheet'!H28)</f>
        <v/>
      </c>
      <c r="G27" s="154" t="str">
        <f>IF('Enrollment worksheet'!I28="","",+'Enrollment worksheet'!I28)</f>
        <v/>
      </c>
      <c r="H27" s="62" t="e">
        <f>ROUND(IF(ISERROR(VLOOKUP(E27,Legend!$A$30:$B$34,2,FALSE)*F27/12)," ",VLOOKUP(E27,Legend!$A$30:$B$34,2,FALSE)*F27/12),0)</f>
        <v>#VALUE!</v>
      </c>
      <c r="I27" s="46" t="str">
        <f>IF('Enrollment worksheet'!M28="","",+'Enrollment worksheet'!M28)</f>
        <v/>
      </c>
      <c r="J27" s="46" t="str">
        <f>IF('Enrollment worksheet'!N28="","",+'Enrollment worksheet'!N28)</f>
        <v/>
      </c>
      <c r="K27" s="46" t="str">
        <f>IF('Enrollment worksheet'!O28="","",+'Enrollment worksheet'!O28)</f>
        <v/>
      </c>
      <c r="L27" s="46" t="str">
        <f>IF('Enrollment worksheet'!P28="","",+'Enrollment worksheet'!P28)</f>
        <v/>
      </c>
      <c r="M27" s="46" t="str">
        <f>IF('Enrollment worksheet'!Q28="","",+'Enrollment worksheet'!Q28)</f>
        <v/>
      </c>
      <c r="N27" s="46" t="str">
        <f>IF('Enrollment worksheet'!R28="","",+'Enrollment worksheet'!R28)</f>
        <v/>
      </c>
      <c r="O27" s="46" t="str">
        <f>IF('Enrollment worksheet'!S28="","",+'Enrollment worksheet'!S28)</f>
        <v/>
      </c>
      <c r="P27" s="46" t="str">
        <f>IF('Enrollment worksheet'!T28="","",+'Enrollment worksheet'!T28)</f>
        <v/>
      </c>
      <c r="Q27" s="63">
        <f t="shared" si="0"/>
        <v>0</v>
      </c>
      <c r="R27" s="47" t="str">
        <f>IF('Enrollment worksheet'!U28="","",+'Enrollment worksheet'!U28)</f>
        <v/>
      </c>
      <c r="S27" s="47" t="str">
        <f>IF('Enrollment worksheet'!V28="","",+'Enrollment worksheet'!V28)</f>
        <v/>
      </c>
      <c r="T27" s="47" t="str">
        <f>IF('Enrollment worksheet'!W28="","",+'Enrollment worksheet'!W28)</f>
        <v/>
      </c>
      <c r="U27" s="47" t="str">
        <f>IF('Enrollment worksheet'!X28="","",+'Enrollment worksheet'!X28)</f>
        <v/>
      </c>
      <c r="V27" s="145">
        <f t="shared" si="1"/>
        <v>0</v>
      </c>
      <c r="W27" s="145">
        <f t="shared" si="2"/>
        <v>0</v>
      </c>
    </row>
    <row r="28" spans="1:23" x14ac:dyDescent="0.35">
      <c r="A28" s="61" t="str">
        <f>IF('Enrollment worksheet'!C29="","",+'Enrollment worksheet'!C29)</f>
        <v/>
      </c>
      <c r="B28" s="42" t="str">
        <f>IF('Enrollment worksheet'!D29="","",+'Enrollment worksheet'!D29)</f>
        <v/>
      </c>
      <c r="C28" s="42" t="str">
        <f>IF('Enrollment worksheet'!E29="","",+'Enrollment worksheet'!E29)</f>
        <v/>
      </c>
      <c r="D28" s="42" t="str">
        <f>IF('Enrollment worksheet'!F29="","",+'Enrollment worksheet'!F29)</f>
        <v/>
      </c>
      <c r="E28" s="42" t="str">
        <f>IF('Enrollment worksheet'!G29="","",+'Enrollment worksheet'!G29)</f>
        <v/>
      </c>
      <c r="F28" s="61" t="str">
        <f>IF('Enrollment worksheet'!H29="","",+'Enrollment worksheet'!H29)</f>
        <v/>
      </c>
      <c r="G28" s="154" t="str">
        <f>IF('Enrollment worksheet'!I29="","",+'Enrollment worksheet'!I29)</f>
        <v/>
      </c>
      <c r="H28" s="62" t="e">
        <f>ROUND(IF(ISERROR(VLOOKUP(E28,Legend!$A$30:$B$34,2,FALSE)*F28/12)," ",VLOOKUP(E28,Legend!$A$30:$B$34,2,FALSE)*F28/12),0)</f>
        <v>#VALUE!</v>
      </c>
      <c r="I28" s="46" t="str">
        <f>IF('Enrollment worksheet'!M29="","",+'Enrollment worksheet'!M29)</f>
        <v/>
      </c>
      <c r="J28" s="46" t="str">
        <f>IF('Enrollment worksheet'!N29="","",+'Enrollment worksheet'!N29)</f>
        <v/>
      </c>
      <c r="K28" s="46" t="str">
        <f>IF('Enrollment worksheet'!O29="","",+'Enrollment worksheet'!O29)</f>
        <v/>
      </c>
      <c r="L28" s="46" t="str">
        <f>IF('Enrollment worksheet'!P29="","",+'Enrollment worksheet'!P29)</f>
        <v/>
      </c>
      <c r="M28" s="46" t="str">
        <f>IF('Enrollment worksheet'!Q29="","",+'Enrollment worksheet'!Q29)</f>
        <v/>
      </c>
      <c r="N28" s="46" t="str">
        <f>IF('Enrollment worksheet'!R29="","",+'Enrollment worksheet'!R29)</f>
        <v/>
      </c>
      <c r="O28" s="46" t="str">
        <f>IF('Enrollment worksheet'!S29="","",+'Enrollment worksheet'!S29)</f>
        <v/>
      </c>
      <c r="P28" s="46" t="str">
        <f>IF('Enrollment worksheet'!T29="","",+'Enrollment worksheet'!T29)</f>
        <v/>
      </c>
      <c r="Q28" s="63">
        <f t="shared" si="0"/>
        <v>0</v>
      </c>
      <c r="R28" s="47" t="str">
        <f>IF('Enrollment worksheet'!U29="","",+'Enrollment worksheet'!U29)</f>
        <v/>
      </c>
      <c r="S28" s="47" t="str">
        <f>IF('Enrollment worksheet'!V29="","",+'Enrollment worksheet'!V29)</f>
        <v/>
      </c>
      <c r="T28" s="47" t="str">
        <f>IF('Enrollment worksheet'!W29="","",+'Enrollment worksheet'!W29)</f>
        <v/>
      </c>
      <c r="U28" s="47" t="str">
        <f>IF('Enrollment worksheet'!X29="","",+'Enrollment worksheet'!X29)</f>
        <v/>
      </c>
      <c r="V28" s="145">
        <f t="shared" si="1"/>
        <v>0</v>
      </c>
      <c r="W28" s="145">
        <f t="shared" si="2"/>
        <v>0</v>
      </c>
    </row>
    <row r="29" spans="1:23" x14ac:dyDescent="0.35">
      <c r="A29" s="61" t="str">
        <f>IF('Enrollment worksheet'!C30="","",+'Enrollment worksheet'!C30)</f>
        <v/>
      </c>
      <c r="B29" s="42" t="str">
        <f>IF('Enrollment worksheet'!D30="","",+'Enrollment worksheet'!D30)</f>
        <v/>
      </c>
      <c r="C29" s="42" t="str">
        <f>IF('Enrollment worksheet'!E30="","",+'Enrollment worksheet'!E30)</f>
        <v/>
      </c>
      <c r="D29" s="42" t="str">
        <f>IF('Enrollment worksheet'!F30="","",+'Enrollment worksheet'!F30)</f>
        <v/>
      </c>
      <c r="E29" s="42" t="str">
        <f>IF('Enrollment worksheet'!G30="","",+'Enrollment worksheet'!G30)</f>
        <v/>
      </c>
      <c r="F29" s="61" t="str">
        <f>IF('Enrollment worksheet'!H30="","",+'Enrollment worksheet'!H30)</f>
        <v/>
      </c>
      <c r="G29" s="154" t="str">
        <f>IF('Enrollment worksheet'!I30="","",+'Enrollment worksheet'!I30)</f>
        <v/>
      </c>
      <c r="H29" s="62" t="e">
        <f>ROUND(IF(ISERROR(VLOOKUP(E29,Legend!$A$30:$B$34,2,FALSE)*F29/12)," ",VLOOKUP(E29,Legend!$A$30:$B$34,2,FALSE)*F29/12),0)</f>
        <v>#VALUE!</v>
      </c>
      <c r="I29" s="46" t="str">
        <f>IF('Enrollment worksheet'!M30="","",+'Enrollment worksheet'!M30)</f>
        <v/>
      </c>
      <c r="J29" s="46" t="str">
        <f>IF('Enrollment worksheet'!N30="","",+'Enrollment worksheet'!N30)</f>
        <v/>
      </c>
      <c r="K29" s="46" t="str">
        <f>IF('Enrollment worksheet'!O30="","",+'Enrollment worksheet'!O30)</f>
        <v/>
      </c>
      <c r="L29" s="46" t="str">
        <f>IF('Enrollment worksheet'!P30="","",+'Enrollment worksheet'!P30)</f>
        <v/>
      </c>
      <c r="M29" s="46" t="str">
        <f>IF('Enrollment worksheet'!Q30="","",+'Enrollment worksheet'!Q30)</f>
        <v/>
      </c>
      <c r="N29" s="46" t="str">
        <f>IF('Enrollment worksheet'!R30="","",+'Enrollment worksheet'!R30)</f>
        <v/>
      </c>
      <c r="O29" s="46" t="str">
        <f>IF('Enrollment worksheet'!S30="","",+'Enrollment worksheet'!S30)</f>
        <v/>
      </c>
      <c r="P29" s="46" t="str">
        <f>IF('Enrollment worksheet'!T30="","",+'Enrollment worksheet'!T30)</f>
        <v/>
      </c>
      <c r="Q29" s="63">
        <f t="shared" si="0"/>
        <v>0</v>
      </c>
      <c r="R29" s="47" t="str">
        <f>IF('Enrollment worksheet'!U30="","",+'Enrollment worksheet'!U30)</f>
        <v/>
      </c>
      <c r="S29" s="47" t="str">
        <f>IF('Enrollment worksheet'!V30="","",+'Enrollment worksheet'!V30)</f>
        <v/>
      </c>
      <c r="T29" s="47" t="str">
        <f>IF('Enrollment worksheet'!W30="","",+'Enrollment worksheet'!W30)</f>
        <v/>
      </c>
      <c r="U29" s="47" t="str">
        <f>IF('Enrollment worksheet'!X30="","",+'Enrollment worksheet'!X30)</f>
        <v/>
      </c>
      <c r="V29" s="145">
        <f t="shared" si="1"/>
        <v>0</v>
      </c>
      <c r="W29" s="145">
        <f t="shared" si="2"/>
        <v>0</v>
      </c>
    </row>
    <row r="30" spans="1:23" x14ac:dyDescent="0.35">
      <c r="A30" s="61" t="str">
        <f>IF('Enrollment worksheet'!C31="","",+'Enrollment worksheet'!C31)</f>
        <v/>
      </c>
      <c r="B30" s="42" t="str">
        <f>IF('Enrollment worksheet'!D31="","",+'Enrollment worksheet'!D31)</f>
        <v/>
      </c>
      <c r="C30" s="42" t="str">
        <f>IF('Enrollment worksheet'!E31="","",+'Enrollment worksheet'!E31)</f>
        <v/>
      </c>
      <c r="D30" s="42" t="str">
        <f>IF('Enrollment worksheet'!F31="","",+'Enrollment worksheet'!F31)</f>
        <v/>
      </c>
      <c r="E30" s="42" t="str">
        <f>IF('Enrollment worksheet'!G31="","",+'Enrollment worksheet'!G31)</f>
        <v/>
      </c>
      <c r="F30" s="61" t="str">
        <f>IF('Enrollment worksheet'!H31="","",+'Enrollment worksheet'!H31)</f>
        <v/>
      </c>
      <c r="G30" s="154" t="str">
        <f>IF('Enrollment worksheet'!I31="","",+'Enrollment worksheet'!I31)</f>
        <v/>
      </c>
      <c r="H30" s="62" t="e">
        <f>ROUND(IF(ISERROR(VLOOKUP(E30,Legend!$A$30:$B$34,2,FALSE)*F30/12)," ",VLOOKUP(E30,Legend!$A$30:$B$34,2,FALSE)*F30/12),0)</f>
        <v>#VALUE!</v>
      </c>
      <c r="I30" s="46" t="str">
        <f>IF('Enrollment worksheet'!M31="","",+'Enrollment worksheet'!M31)</f>
        <v/>
      </c>
      <c r="J30" s="46" t="str">
        <f>IF('Enrollment worksheet'!N31="","",+'Enrollment worksheet'!N31)</f>
        <v/>
      </c>
      <c r="K30" s="46" t="str">
        <f>IF('Enrollment worksheet'!O31="","",+'Enrollment worksheet'!O31)</f>
        <v/>
      </c>
      <c r="L30" s="46" t="str">
        <f>IF('Enrollment worksheet'!P31="","",+'Enrollment worksheet'!P31)</f>
        <v/>
      </c>
      <c r="M30" s="46" t="str">
        <f>IF('Enrollment worksheet'!Q31="","",+'Enrollment worksheet'!Q31)</f>
        <v/>
      </c>
      <c r="N30" s="46" t="str">
        <f>IF('Enrollment worksheet'!R31="","",+'Enrollment worksheet'!R31)</f>
        <v/>
      </c>
      <c r="O30" s="46" t="str">
        <f>IF('Enrollment worksheet'!S31="","",+'Enrollment worksheet'!S31)</f>
        <v/>
      </c>
      <c r="P30" s="46" t="str">
        <f>IF('Enrollment worksheet'!T31="","",+'Enrollment worksheet'!T31)</f>
        <v/>
      </c>
      <c r="Q30" s="63">
        <f t="shared" si="0"/>
        <v>0</v>
      </c>
      <c r="R30" s="47" t="str">
        <f>IF('Enrollment worksheet'!U31="","",+'Enrollment worksheet'!U31)</f>
        <v/>
      </c>
      <c r="S30" s="47" t="str">
        <f>IF('Enrollment worksheet'!V31="","",+'Enrollment worksheet'!V31)</f>
        <v/>
      </c>
      <c r="T30" s="47" t="str">
        <f>IF('Enrollment worksheet'!W31="","",+'Enrollment worksheet'!W31)</f>
        <v/>
      </c>
      <c r="U30" s="47" t="str">
        <f>IF('Enrollment worksheet'!X31="","",+'Enrollment worksheet'!X31)</f>
        <v/>
      </c>
      <c r="V30" s="145">
        <f>IF(ISERROR(SUM(R30:U30)),"",(SUM(R30:U30)))</f>
        <v>0</v>
      </c>
      <c r="W30" s="145">
        <f>IF(ISERROR(SUM(U30,T30,S30,R30,P30,O30,N30,M30,L30,K30,J30,I30)),"",(SUM(U30,T30,S30,R30,P30,O30,N30,M30,L30,K30,J30,I30)))</f>
        <v>0</v>
      </c>
    </row>
    <row r="31" spans="1:23" ht="15" thickBot="1" x14ac:dyDescent="0.4">
      <c r="A31" s="65"/>
      <c r="B31" s="65"/>
      <c r="C31" s="65"/>
      <c r="D31" s="65"/>
      <c r="E31" s="65"/>
      <c r="F31" s="66"/>
      <c r="G31" s="155"/>
      <c r="H31" s="66"/>
      <c r="I31" s="67">
        <f t="shared" ref="I31:P31" si="3">SUM(I11:I30)</f>
        <v>0</v>
      </c>
      <c r="J31" s="67">
        <f t="shared" si="3"/>
        <v>0</v>
      </c>
      <c r="K31" s="67">
        <f t="shared" si="3"/>
        <v>0</v>
      </c>
      <c r="L31" s="67">
        <f t="shared" si="3"/>
        <v>0</v>
      </c>
      <c r="M31" s="67">
        <f t="shared" si="3"/>
        <v>0</v>
      </c>
      <c r="N31" s="67">
        <f t="shared" si="3"/>
        <v>0</v>
      </c>
      <c r="O31" s="67">
        <f t="shared" si="3"/>
        <v>0</v>
      </c>
      <c r="P31" s="67">
        <f t="shared" si="3"/>
        <v>0</v>
      </c>
      <c r="Q31" s="144">
        <f t="shared" si="0"/>
        <v>0</v>
      </c>
      <c r="R31" s="67">
        <f>SUM(R11:R30)</f>
        <v>0</v>
      </c>
      <c r="S31" s="67">
        <f>SUM(S11:S30)</f>
        <v>0</v>
      </c>
      <c r="T31" s="67">
        <f>SUM(T11:T30)</f>
        <v>0</v>
      </c>
      <c r="U31" s="67">
        <f>SUM(U11:U30)</f>
        <v>0</v>
      </c>
      <c r="V31" s="144">
        <f>IF(ISERROR(SUM(R31:U31)),"",(SUM(R31:U31)))</f>
        <v>0</v>
      </c>
      <c r="W31" s="144">
        <f>IF(ISERROR(SUM(U31,T31,S31,R31,P31,O31,N31,M31,L31,K31,J31,I31)),"",(SUM(U31,T31,S31,R31,P31,O31,N31,M31,L31,K31,J31,I31)))</f>
        <v>0</v>
      </c>
    </row>
    <row r="33" spans="1:35" s="69" customFormat="1" x14ac:dyDescent="0.35">
      <c r="A33" s="52" t="s">
        <v>139</v>
      </c>
      <c r="B33" s="169"/>
      <c r="C33" s="169"/>
      <c r="D33" s="169"/>
      <c r="E33" s="169"/>
      <c r="F33" s="53"/>
      <c r="G33" s="151"/>
      <c r="H33" s="53"/>
      <c r="I33" s="53"/>
      <c r="J33" s="53"/>
      <c r="K33" s="53"/>
      <c r="L33" s="53"/>
      <c r="M33" s="53"/>
      <c r="N33" s="53"/>
      <c r="O33" s="53"/>
      <c r="P33" s="53"/>
      <c r="Q33" s="53"/>
      <c r="R33" s="53"/>
      <c r="S33" s="53"/>
      <c r="T33" s="53"/>
      <c r="U33" s="53"/>
      <c r="V33" s="53"/>
      <c r="W33" s="53"/>
      <c r="X33" s="38"/>
      <c r="Y33" s="38"/>
      <c r="Z33" s="38"/>
      <c r="AA33" s="38"/>
      <c r="AB33" s="38"/>
      <c r="AC33" s="38"/>
      <c r="AD33" s="38"/>
      <c r="AE33" s="38"/>
      <c r="AF33" s="38"/>
      <c r="AG33" s="38"/>
      <c r="AH33" s="38"/>
      <c r="AI33" s="38"/>
    </row>
    <row r="34" spans="1:35" s="69" customFormat="1" ht="42" x14ac:dyDescent="0.35">
      <c r="A34" s="54" t="s">
        <v>131</v>
      </c>
      <c r="B34" s="55" t="s">
        <v>132</v>
      </c>
      <c r="C34" s="55" t="s">
        <v>133</v>
      </c>
      <c r="D34" s="56" t="s">
        <v>134</v>
      </c>
      <c r="E34" s="55" t="s">
        <v>135</v>
      </c>
      <c r="F34" s="55" t="s">
        <v>136</v>
      </c>
      <c r="G34" s="152" t="s">
        <v>137</v>
      </c>
      <c r="H34" s="55" t="s">
        <v>138</v>
      </c>
      <c r="I34" s="57" t="s">
        <v>427</v>
      </c>
      <c r="J34" s="57" t="s">
        <v>428</v>
      </c>
      <c r="K34" s="57" t="s">
        <v>429</v>
      </c>
      <c r="L34" s="57" t="s">
        <v>430</v>
      </c>
      <c r="M34" s="57" t="s">
        <v>431</v>
      </c>
      <c r="N34" s="57" t="s">
        <v>432</v>
      </c>
      <c r="O34" s="57" t="s">
        <v>433</v>
      </c>
      <c r="P34" s="57" t="s">
        <v>434</v>
      </c>
      <c r="Q34" s="55" t="s">
        <v>442</v>
      </c>
      <c r="R34" s="58" t="s">
        <v>436</v>
      </c>
      <c r="S34" s="58" t="s">
        <v>437</v>
      </c>
      <c r="T34" s="58" t="s">
        <v>438</v>
      </c>
      <c r="U34" s="58" t="s">
        <v>439</v>
      </c>
      <c r="V34" s="55" t="s">
        <v>443</v>
      </c>
      <c r="W34" s="55" t="s">
        <v>444</v>
      </c>
      <c r="X34" s="38"/>
      <c r="Y34" s="38"/>
      <c r="Z34" s="38"/>
      <c r="AA34" s="38"/>
      <c r="AB34" s="38"/>
      <c r="AC34" s="38"/>
      <c r="AD34" s="38"/>
      <c r="AE34" s="38"/>
      <c r="AF34" s="38"/>
      <c r="AG34" s="38"/>
      <c r="AH34" s="38"/>
      <c r="AI34" s="38"/>
    </row>
    <row r="35" spans="1:35" s="69" customFormat="1" ht="8.25" customHeight="1" x14ac:dyDescent="0.35">
      <c r="A35" s="59"/>
      <c r="B35" s="59"/>
      <c r="C35" s="59"/>
      <c r="D35" s="59"/>
      <c r="E35" s="59"/>
      <c r="F35" s="59"/>
      <c r="G35" s="153"/>
      <c r="H35" s="59"/>
      <c r="I35" s="59"/>
      <c r="J35" s="59"/>
      <c r="K35" s="59"/>
      <c r="L35" s="59"/>
      <c r="M35" s="59"/>
      <c r="N35" s="59"/>
      <c r="O35" s="59"/>
      <c r="P35" s="59"/>
      <c r="Q35" s="60"/>
      <c r="R35" s="59"/>
      <c r="S35" s="59"/>
      <c r="T35" s="59"/>
      <c r="U35" s="59"/>
      <c r="V35" s="59"/>
      <c r="W35" s="59"/>
      <c r="X35" s="38"/>
      <c r="Y35" s="38"/>
      <c r="Z35" s="38"/>
      <c r="AA35" s="38"/>
      <c r="AB35" s="38"/>
      <c r="AC35" s="38"/>
      <c r="AD35" s="38"/>
      <c r="AE35" s="38"/>
      <c r="AF35" s="38"/>
      <c r="AG35" s="38"/>
      <c r="AH35" s="38"/>
      <c r="AI35" s="38"/>
    </row>
    <row r="36" spans="1:35" s="69" customFormat="1" x14ac:dyDescent="0.35">
      <c r="A36" s="64" t="e">
        <f>IF(+'Enrollment worksheet'!#REF!="","",+'Enrollment worksheet'!#REF!)</f>
        <v>#REF!</v>
      </c>
      <c r="B36" s="43" t="e">
        <f>IF(+'Enrollment worksheet'!#REF!="","",+'Enrollment worksheet'!#REF!)</f>
        <v>#REF!</v>
      </c>
      <c r="C36" s="43" t="e">
        <f>IF(+'Enrollment worksheet'!#REF!="","",+'Enrollment worksheet'!#REF!)</f>
        <v>#REF!</v>
      </c>
      <c r="D36" s="43" t="e">
        <f>IF(+'Enrollment worksheet'!#REF!="","",+'Enrollment worksheet'!#REF!)</f>
        <v>#REF!</v>
      </c>
      <c r="E36" s="43" t="e">
        <f>IF(+'Enrollment worksheet'!#REF!="","",+'Enrollment worksheet'!#REF!)</f>
        <v>#REF!</v>
      </c>
      <c r="F36" s="64" t="e">
        <f>IF(+'Enrollment worksheet'!#REF!="","",+'Enrollment worksheet'!#REF!)</f>
        <v>#REF!</v>
      </c>
      <c r="G36" s="156" t="e">
        <f>IF(+'Enrollment worksheet'!#REF!="","",+'Enrollment worksheet'!#REF!)</f>
        <v>#REF!</v>
      </c>
      <c r="H36" s="62" t="e">
        <f>ROUND(IF(ISERROR(VLOOKUP(E36,Legend!$A$30:$B$34,2,FALSE)*F36/12)," ",VLOOKUP(E36,Legend!$A$30:$B$34,2,FALSE)*F36/12),0)</f>
        <v>#VALUE!</v>
      </c>
      <c r="I36" s="44" t="e">
        <f>IF('Enrollment worksheet'!#REF!="","",+'Enrollment worksheet'!#REF!)</f>
        <v>#REF!</v>
      </c>
      <c r="J36" s="44" t="e">
        <f>IF('Enrollment worksheet'!#REF!="","",+'Enrollment worksheet'!#REF!)</f>
        <v>#REF!</v>
      </c>
      <c r="K36" s="44" t="e">
        <f>IF('Enrollment worksheet'!#REF!="","",+'Enrollment worksheet'!#REF!)</f>
        <v>#REF!</v>
      </c>
      <c r="L36" s="44" t="e">
        <f>IF('Enrollment worksheet'!#REF!="","",+'Enrollment worksheet'!#REF!)</f>
        <v>#REF!</v>
      </c>
      <c r="M36" s="44" t="e">
        <f>IF('Enrollment worksheet'!#REF!="","",+'Enrollment worksheet'!#REF!)</f>
        <v>#REF!</v>
      </c>
      <c r="N36" s="44" t="e">
        <f>IF('Enrollment worksheet'!#REF!="","",+'Enrollment worksheet'!#REF!)</f>
        <v>#REF!</v>
      </c>
      <c r="O36" s="44" t="e">
        <f>IF('Enrollment worksheet'!#REF!="","",+'Enrollment worksheet'!#REF!)</f>
        <v>#REF!</v>
      </c>
      <c r="P36" s="44" t="e">
        <f>IF('Enrollment worksheet'!#REF!="","",+'Enrollment worksheet'!#REF!)</f>
        <v>#REF!</v>
      </c>
      <c r="Q36" s="63" t="str">
        <f t="shared" ref="Q36:Q48" si="4">IF(ISERROR(SUM(I36:P36)),"",(SUM(I36:P36)))</f>
        <v/>
      </c>
      <c r="R36" s="45" t="e">
        <f>IF('Enrollment worksheet'!#REF!="","",+'Enrollment worksheet'!#REF!)</f>
        <v>#REF!</v>
      </c>
      <c r="S36" s="45" t="e">
        <f>IF('Enrollment worksheet'!#REF!="","",+'Enrollment worksheet'!#REF!)</f>
        <v>#REF!</v>
      </c>
      <c r="T36" s="45" t="e">
        <f>IF('Enrollment worksheet'!#REF!="","",+'Enrollment worksheet'!#REF!)</f>
        <v>#REF!</v>
      </c>
      <c r="U36" s="45" t="e">
        <f>IF('Enrollment worksheet'!#REF!="","",+'Enrollment worksheet'!#REF!)</f>
        <v>#REF!</v>
      </c>
      <c r="V36" s="63" t="str">
        <f t="shared" ref="V36:V48" si="5">IF(ISERROR(SUM(R36:U36)),"",(SUM(R36:U36)))</f>
        <v/>
      </c>
      <c r="W36" s="63" t="str">
        <f t="shared" ref="W36:W48" si="6">IF(ISERROR(SUM(U36,T36,S36,R36,P36,O36,N36,M36,L36,K36,J36,I36)),"",(SUM(U36,T36,S36,R36,P36,O36,N36,M36,L36,K36,J36,I36)))</f>
        <v/>
      </c>
      <c r="X36" s="38"/>
      <c r="Y36" s="38"/>
      <c r="Z36" s="38"/>
      <c r="AA36" s="38"/>
      <c r="AB36" s="38"/>
      <c r="AC36" s="38"/>
      <c r="AD36" s="38"/>
      <c r="AE36" s="38"/>
      <c r="AF36" s="38"/>
      <c r="AG36" s="38"/>
      <c r="AH36" s="38"/>
      <c r="AI36" s="38"/>
    </row>
    <row r="37" spans="1:35" s="69" customFormat="1" x14ac:dyDescent="0.35">
      <c r="A37" s="64" t="e">
        <f>IF(+'Enrollment worksheet'!#REF!="","",+'Enrollment worksheet'!#REF!)</f>
        <v>#REF!</v>
      </c>
      <c r="B37" s="43" t="e">
        <f>IF(+'Enrollment worksheet'!#REF!="","",+'Enrollment worksheet'!#REF!)</f>
        <v>#REF!</v>
      </c>
      <c r="C37" s="43" t="e">
        <f>IF(+'Enrollment worksheet'!#REF!="","",+'Enrollment worksheet'!#REF!)</f>
        <v>#REF!</v>
      </c>
      <c r="D37" s="43" t="e">
        <f>IF(+'Enrollment worksheet'!#REF!="","",+'Enrollment worksheet'!#REF!)</f>
        <v>#REF!</v>
      </c>
      <c r="E37" s="43" t="e">
        <f>IF(+'Enrollment worksheet'!#REF!="","",+'Enrollment worksheet'!#REF!)</f>
        <v>#REF!</v>
      </c>
      <c r="F37" s="64" t="e">
        <f>IF(+'Enrollment worksheet'!#REF!="","",+'Enrollment worksheet'!#REF!)</f>
        <v>#REF!</v>
      </c>
      <c r="G37" s="156" t="e">
        <f>IF(+'Enrollment worksheet'!#REF!="","",+'Enrollment worksheet'!#REF!)</f>
        <v>#REF!</v>
      </c>
      <c r="H37" s="62" t="e">
        <f>ROUND(IF(ISERROR(VLOOKUP(E37,Legend!$A$30:$B$34,2,FALSE)*F37/12)," ",VLOOKUP(E37,Legend!$A$30:$B$34,2,FALSE)*F37/12),0)</f>
        <v>#VALUE!</v>
      </c>
      <c r="I37" s="44" t="e">
        <f>IF('Enrollment worksheet'!#REF!="","",+'Enrollment worksheet'!#REF!)</f>
        <v>#REF!</v>
      </c>
      <c r="J37" s="44" t="e">
        <f>IF('Enrollment worksheet'!#REF!="","",+'Enrollment worksheet'!#REF!)</f>
        <v>#REF!</v>
      </c>
      <c r="K37" s="44" t="e">
        <f>IF('Enrollment worksheet'!#REF!="","",+'Enrollment worksheet'!#REF!)</f>
        <v>#REF!</v>
      </c>
      <c r="L37" s="44" t="e">
        <f>IF('Enrollment worksheet'!#REF!="","",+'Enrollment worksheet'!#REF!)</f>
        <v>#REF!</v>
      </c>
      <c r="M37" s="44" t="e">
        <f>IF('Enrollment worksheet'!#REF!="","",+'Enrollment worksheet'!#REF!)</f>
        <v>#REF!</v>
      </c>
      <c r="N37" s="44" t="e">
        <f>IF('Enrollment worksheet'!#REF!="","",+'Enrollment worksheet'!#REF!)</f>
        <v>#REF!</v>
      </c>
      <c r="O37" s="44" t="e">
        <f>IF('Enrollment worksheet'!#REF!="","",+'Enrollment worksheet'!#REF!)</f>
        <v>#REF!</v>
      </c>
      <c r="P37" s="44" t="e">
        <f>IF('Enrollment worksheet'!#REF!="","",+'Enrollment worksheet'!#REF!)</f>
        <v>#REF!</v>
      </c>
      <c r="Q37" s="63" t="str">
        <f t="shared" si="4"/>
        <v/>
      </c>
      <c r="R37" s="45" t="e">
        <f>IF('Enrollment worksheet'!#REF!="","",+'Enrollment worksheet'!#REF!)</f>
        <v>#REF!</v>
      </c>
      <c r="S37" s="45" t="e">
        <f>IF('Enrollment worksheet'!#REF!="","",+'Enrollment worksheet'!#REF!)</f>
        <v>#REF!</v>
      </c>
      <c r="T37" s="45" t="e">
        <f>IF('Enrollment worksheet'!#REF!="","",+'Enrollment worksheet'!#REF!)</f>
        <v>#REF!</v>
      </c>
      <c r="U37" s="45" t="e">
        <f>IF('Enrollment worksheet'!#REF!="","",+'Enrollment worksheet'!#REF!)</f>
        <v>#REF!</v>
      </c>
      <c r="V37" s="63" t="str">
        <f t="shared" si="5"/>
        <v/>
      </c>
      <c r="W37" s="63" t="str">
        <f t="shared" si="6"/>
        <v/>
      </c>
      <c r="X37" s="38"/>
      <c r="Y37" s="38"/>
      <c r="Z37" s="38"/>
      <c r="AA37" s="38"/>
      <c r="AB37" s="38"/>
      <c r="AC37" s="38"/>
      <c r="AD37" s="38"/>
      <c r="AE37" s="38"/>
      <c r="AF37" s="38"/>
      <c r="AG37" s="38"/>
      <c r="AH37" s="38"/>
      <c r="AI37" s="38"/>
    </row>
    <row r="38" spans="1:35" s="69" customFormat="1" x14ac:dyDescent="0.35">
      <c r="A38" s="64" t="e">
        <f>IF(+'Enrollment worksheet'!#REF!="","",+'Enrollment worksheet'!#REF!)</f>
        <v>#REF!</v>
      </c>
      <c r="B38" s="43" t="e">
        <f>IF(+'Enrollment worksheet'!#REF!="","",+'Enrollment worksheet'!#REF!)</f>
        <v>#REF!</v>
      </c>
      <c r="C38" s="43" t="e">
        <f>IF(+'Enrollment worksheet'!#REF!="","",+'Enrollment worksheet'!#REF!)</f>
        <v>#REF!</v>
      </c>
      <c r="D38" s="43" t="e">
        <f>IF(+'Enrollment worksheet'!#REF!="","",+'Enrollment worksheet'!#REF!)</f>
        <v>#REF!</v>
      </c>
      <c r="E38" s="43" t="e">
        <f>IF(+'Enrollment worksheet'!#REF!="","",+'Enrollment worksheet'!#REF!)</f>
        <v>#REF!</v>
      </c>
      <c r="F38" s="64" t="e">
        <f>IF(+'Enrollment worksheet'!#REF!="","",+'Enrollment worksheet'!#REF!)</f>
        <v>#REF!</v>
      </c>
      <c r="G38" s="156" t="e">
        <f>IF(+'Enrollment worksheet'!#REF!="","",+'Enrollment worksheet'!#REF!)</f>
        <v>#REF!</v>
      </c>
      <c r="H38" s="62" t="e">
        <f>ROUND(IF(ISERROR(VLOOKUP(E38,Legend!$A$30:$B$34,2,FALSE)*F38/12)," ",VLOOKUP(E38,Legend!$A$30:$B$34,2,FALSE)*F38/12),0)</f>
        <v>#VALUE!</v>
      </c>
      <c r="I38" s="44" t="e">
        <f>IF('Enrollment worksheet'!#REF!="","",+'Enrollment worksheet'!#REF!)</f>
        <v>#REF!</v>
      </c>
      <c r="J38" s="44" t="e">
        <f>IF('Enrollment worksheet'!#REF!="","",+'Enrollment worksheet'!#REF!)</f>
        <v>#REF!</v>
      </c>
      <c r="K38" s="44" t="e">
        <f>IF('Enrollment worksheet'!#REF!="","",+'Enrollment worksheet'!#REF!)</f>
        <v>#REF!</v>
      </c>
      <c r="L38" s="44" t="e">
        <f>IF('Enrollment worksheet'!#REF!="","",+'Enrollment worksheet'!#REF!)</f>
        <v>#REF!</v>
      </c>
      <c r="M38" s="44" t="e">
        <f>IF('Enrollment worksheet'!#REF!="","",+'Enrollment worksheet'!#REF!)</f>
        <v>#REF!</v>
      </c>
      <c r="N38" s="44" t="e">
        <f>IF('Enrollment worksheet'!#REF!="","",+'Enrollment worksheet'!#REF!)</f>
        <v>#REF!</v>
      </c>
      <c r="O38" s="44" t="e">
        <f>IF('Enrollment worksheet'!#REF!="","",+'Enrollment worksheet'!#REF!)</f>
        <v>#REF!</v>
      </c>
      <c r="P38" s="44" t="e">
        <f>IF('Enrollment worksheet'!#REF!="","",+'Enrollment worksheet'!#REF!)</f>
        <v>#REF!</v>
      </c>
      <c r="Q38" s="63" t="str">
        <f t="shared" si="4"/>
        <v/>
      </c>
      <c r="R38" s="45" t="e">
        <f>IF('Enrollment worksheet'!#REF!="","",+'Enrollment worksheet'!#REF!)</f>
        <v>#REF!</v>
      </c>
      <c r="S38" s="45" t="e">
        <f>IF('Enrollment worksheet'!#REF!="","",+'Enrollment worksheet'!#REF!)</f>
        <v>#REF!</v>
      </c>
      <c r="T38" s="45" t="e">
        <f>IF('Enrollment worksheet'!#REF!="","",+'Enrollment worksheet'!#REF!)</f>
        <v>#REF!</v>
      </c>
      <c r="U38" s="45" t="e">
        <f>IF('Enrollment worksheet'!#REF!="","",+'Enrollment worksheet'!#REF!)</f>
        <v>#REF!</v>
      </c>
      <c r="V38" s="63" t="str">
        <f t="shared" si="5"/>
        <v/>
      </c>
      <c r="W38" s="63" t="str">
        <f t="shared" si="6"/>
        <v/>
      </c>
      <c r="X38" s="38"/>
      <c r="Y38" s="38"/>
      <c r="Z38" s="38"/>
      <c r="AA38" s="38"/>
      <c r="AB38" s="38"/>
      <c r="AC38" s="38"/>
      <c r="AD38" s="38"/>
      <c r="AE38" s="38"/>
      <c r="AF38" s="38"/>
      <c r="AG38" s="38"/>
      <c r="AH38" s="38"/>
      <c r="AI38" s="38"/>
    </row>
    <row r="39" spans="1:35" s="69" customFormat="1" x14ac:dyDescent="0.35">
      <c r="A39" s="64" t="e">
        <f>IF(+'Enrollment worksheet'!#REF!="","",+'Enrollment worksheet'!#REF!)</f>
        <v>#REF!</v>
      </c>
      <c r="B39" s="43" t="e">
        <f>IF(+'Enrollment worksheet'!#REF!="","",+'Enrollment worksheet'!#REF!)</f>
        <v>#REF!</v>
      </c>
      <c r="C39" s="43" t="e">
        <f>IF(+'Enrollment worksheet'!#REF!="","",+'Enrollment worksheet'!#REF!)</f>
        <v>#REF!</v>
      </c>
      <c r="D39" s="43" t="e">
        <f>IF(+'Enrollment worksheet'!#REF!="","",+'Enrollment worksheet'!#REF!)</f>
        <v>#REF!</v>
      </c>
      <c r="E39" s="43" t="e">
        <f>IF(+'Enrollment worksheet'!#REF!="","",+'Enrollment worksheet'!#REF!)</f>
        <v>#REF!</v>
      </c>
      <c r="F39" s="64" t="e">
        <f>IF(+'Enrollment worksheet'!#REF!="","",+'Enrollment worksheet'!#REF!)</f>
        <v>#REF!</v>
      </c>
      <c r="G39" s="156" t="e">
        <f>IF(+'Enrollment worksheet'!#REF!="","",+'Enrollment worksheet'!#REF!)</f>
        <v>#REF!</v>
      </c>
      <c r="H39" s="62" t="e">
        <f>ROUND(IF(ISERROR(VLOOKUP(E39,Legend!$A$30:$B$34,2,FALSE)*F39/12)," ",VLOOKUP(E39,Legend!$A$30:$B$34,2,FALSE)*F39/12),0)</f>
        <v>#VALUE!</v>
      </c>
      <c r="I39" s="44" t="e">
        <f>IF('Enrollment worksheet'!#REF!="","",+'Enrollment worksheet'!#REF!)</f>
        <v>#REF!</v>
      </c>
      <c r="J39" s="44" t="e">
        <f>IF('Enrollment worksheet'!#REF!="","",+'Enrollment worksheet'!#REF!)</f>
        <v>#REF!</v>
      </c>
      <c r="K39" s="44" t="e">
        <f>IF('Enrollment worksheet'!#REF!="","",+'Enrollment worksheet'!#REF!)</f>
        <v>#REF!</v>
      </c>
      <c r="L39" s="44" t="e">
        <f>IF('Enrollment worksheet'!#REF!="","",+'Enrollment worksheet'!#REF!)</f>
        <v>#REF!</v>
      </c>
      <c r="M39" s="44" t="e">
        <f>IF('Enrollment worksheet'!#REF!="","",+'Enrollment worksheet'!#REF!)</f>
        <v>#REF!</v>
      </c>
      <c r="N39" s="44" t="e">
        <f>IF('Enrollment worksheet'!#REF!="","",+'Enrollment worksheet'!#REF!)</f>
        <v>#REF!</v>
      </c>
      <c r="O39" s="44" t="e">
        <f>IF('Enrollment worksheet'!#REF!="","",+'Enrollment worksheet'!#REF!)</f>
        <v>#REF!</v>
      </c>
      <c r="P39" s="44" t="e">
        <f>IF('Enrollment worksheet'!#REF!="","",+'Enrollment worksheet'!#REF!)</f>
        <v>#REF!</v>
      </c>
      <c r="Q39" s="63" t="str">
        <f t="shared" si="4"/>
        <v/>
      </c>
      <c r="R39" s="45" t="e">
        <f>IF('Enrollment worksheet'!#REF!="","",+'Enrollment worksheet'!#REF!)</f>
        <v>#REF!</v>
      </c>
      <c r="S39" s="45" t="e">
        <f>IF('Enrollment worksheet'!#REF!="","",+'Enrollment worksheet'!#REF!)</f>
        <v>#REF!</v>
      </c>
      <c r="T39" s="45" t="e">
        <f>IF('Enrollment worksheet'!#REF!="","",+'Enrollment worksheet'!#REF!)</f>
        <v>#REF!</v>
      </c>
      <c r="U39" s="45" t="e">
        <f>IF('Enrollment worksheet'!#REF!="","",+'Enrollment worksheet'!#REF!)</f>
        <v>#REF!</v>
      </c>
      <c r="V39" s="63" t="str">
        <f t="shared" si="5"/>
        <v/>
      </c>
      <c r="W39" s="63" t="str">
        <f t="shared" si="6"/>
        <v/>
      </c>
      <c r="X39" s="38"/>
      <c r="Y39" s="38"/>
      <c r="Z39" s="38"/>
      <c r="AA39" s="38"/>
      <c r="AB39" s="38"/>
      <c r="AC39" s="38"/>
      <c r="AD39" s="38"/>
      <c r="AE39" s="38"/>
      <c r="AF39" s="38"/>
      <c r="AG39" s="38"/>
      <c r="AH39" s="38"/>
      <c r="AI39" s="38"/>
    </row>
    <row r="40" spans="1:35" s="69" customFormat="1" x14ac:dyDescent="0.35">
      <c r="A40" s="64" t="e">
        <f>IF(+'Enrollment worksheet'!#REF!="","",+'Enrollment worksheet'!#REF!)</f>
        <v>#REF!</v>
      </c>
      <c r="B40" s="43" t="e">
        <f>IF(+'Enrollment worksheet'!#REF!="","",+'Enrollment worksheet'!#REF!)</f>
        <v>#REF!</v>
      </c>
      <c r="C40" s="43" t="e">
        <f>IF(+'Enrollment worksheet'!#REF!="","",+'Enrollment worksheet'!#REF!)</f>
        <v>#REF!</v>
      </c>
      <c r="D40" s="43" t="e">
        <f>IF(+'Enrollment worksheet'!#REF!="","",+'Enrollment worksheet'!#REF!)</f>
        <v>#REF!</v>
      </c>
      <c r="E40" s="43" t="e">
        <f>IF(+'Enrollment worksheet'!#REF!="","",+'Enrollment worksheet'!#REF!)</f>
        <v>#REF!</v>
      </c>
      <c r="F40" s="64" t="e">
        <f>IF(+'Enrollment worksheet'!#REF!="","",+'Enrollment worksheet'!#REF!)</f>
        <v>#REF!</v>
      </c>
      <c r="G40" s="156" t="e">
        <f>IF(+'Enrollment worksheet'!#REF!="","",+'Enrollment worksheet'!#REF!)</f>
        <v>#REF!</v>
      </c>
      <c r="H40" s="62" t="e">
        <f>ROUND(IF(ISERROR(VLOOKUP(E40,Legend!$A$30:$B$34,2,FALSE)*F40/12)," ",VLOOKUP(E40,Legend!$A$30:$B$34,2,FALSE)*F40/12),0)</f>
        <v>#VALUE!</v>
      </c>
      <c r="I40" s="44" t="e">
        <f>IF('Enrollment worksheet'!#REF!="","",+'Enrollment worksheet'!#REF!)</f>
        <v>#REF!</v>
      </c>
      <c r="J40" s="44" t="e">
        <f>IF('Enrollment worksheet'!#REF!="","",+'Enrollment worksheet'!#REF!)</f>
        <v>#REF!</v>
      </c>
      <c r="K40" s="44" t="e">
        <f>IF('Enrollment worksheet'!#REF!="","",+'Enrollment worksheet'!#REF!)</f>
        <v>#REF!</v>
      </c>
      <c r="L40" s="44" t="e">
        <f>IF('Enrollment worksheet'!#REF!="","",+'Enrollment worksheet'!#REF!)</f>
        <v>#REF!</v>
      </c>
      <c r="M40" s="44" t="e">
        <f>IF('Enrollment worksheet'!#REF!="","",+'Enrollment worksheet'!#REF!)</f>
        <v>#REF!</v>
      </c>
      <c r="N40" s="44" t="e">
        <f>IF('Enrollment worksheet'!#REF!="","",+'Enrollment worksheet'!#REF!)</f>
        <v>#REF!</v>
      </c>
      <c r="O40" s="44" t="e">
        <f>IF('Enrollment worksheet'!#REF!="","",+'Enrollment worksheet'!#REF!)</f>
        <v>#REF!</v>
      </c>
      <c r="P40" s="44" t="e">
        <f>IF('Enrollment worksheet'!#REF!="","",+'Enrollment worksheet'!#REF!)</f>
        <v>#REF!</v>
      </c>
      <c r="Q40" s="63" t="str">
        <f t="shared" si="4"/>
        <v/>
      </c>
      <c r="R40" s="45" t="e">
        <f>IF('Enrollment worksheet'!#REF!="","",+'Enrollment worksheet'!#REF!)</f>
        <v>#REF!</v>
      </c>
      <c r="S40" s="45" t="e">
        <f>IF('Enrollment worksheet'!#REF!="","",+'Enrollment worksheet'!#REF!)</f>
        <v>#REF!</v>
      </c>
      <c r="T40" s="45" t="e">
        <f>IF('Enrollment worksheet'!#REF!="","",+'Enrollment worksheet'!#REF!)</f>
        <v>#REF!</v>
      </c>
      <c r="U40" s="45" t="e">
        <f>IF('Enrollment worksheet'!#REF!="","",+'Enrollment worksheet'!#REF!)</f>
        <v>#REF!</v>
      </c>
      <c r="V40" s="63" t="str">
        <f t="shared" si="5"/>
        <v/>
      </c>
      <c r="W40" s="63" t="str">
        <f t="shared" si="6"/>
        <v/>
      </c>
      <c r="X40" s="38"/>
      <c r="Y40" s="38"/>
      <c r="Z40" s="38"/>
      <c r="AA40" s="38"/>
      <c r="AB40" s="38"/>
      <c r="AC40" s="38"/>
      <c r="AD40" s="38"/>
      <c r="AE40" s="38"/>
      <c r="AF40" s="38"/>
      <c r="AG40" s="38"/>
      <c r="AH40" s="38"/>
      <c r="AI40" s="38"/>
    </row>
    <row r="41" spans="1:35" s="69" customFormat="1" x14ac:dyDescent="0.35">
      <c r="A41" s="64" t="e">
        <f>IF(+'Enrollment worksheet'!#REF!="","",+'Enrollment worksheet'!#REF!)</f>
        <v>#REF!</v>
      </c>
      <c r="B41" s="43" t="e">
        <f>IF(+'Enrollment worksheet'!#REF!="","",+'Enrollment worksheet'!#REF!)</f>
        <v>#REF!</v>
      </c>
      <c r="C41" s="43" t="e">
        <f>IF(+'Enrollment worksheet'!#REF!="","",+'Enrollment worksheet'!#REF!)</f>
        <v>#REF!</v>
      </c>
      <c r="D41" s="43" t="e">
        <f>IF(+'Enrollment worksheet'!#REF!="","",+'Enrollment worksheet'!#REF!)</f>
        <v>#REF!</v>
      </c>
      <c r="E41" s="43" t="e">
        <f>IF(+'Enrollment worksheet'!#REF!="","",+'Enrollment worksheet'!#REF!)</f>
        <v>#REF!</v>
      </c>
      <c r="F41" s="64" t="e">
        <f>IF(+'Enrollment worksheet'!#REF!="","",+'Enrollment worksheet'!#REF!)</f>
        <v>#REF!</v>
      </c>
      <c r="G41" s="156" t="e">
        <f>IF(+'Enrollment worksheet'!#REF!="","",+'Enrollment worksheet'!#REF!)</f>
        <v>#REF!</v>
      </c>
      <c r="H41" s="62" t="e">
        <f>ROUND(IF(ISERROR(VLOOKUP(E41,Legend!$A$30:$B$34,2,FALSE)*F41/12)," ",VLOOKUP(E41,Legend!$A$30:$B$34,2,FALSE)*F41/12),0)</f>
        <v>#VALUE!</v>
      </c>
      <c r="I41" s="44" t="e">
        <f>IF('Enrollment worksheet'!#REF!="","",+'Enrollment worksheet'!#REF!)</f>
        <v>#REF!</v>
      </c>
      <c r="J41" s="44" t="e">
        <f>IF('Enrollment worksheet'!#REF!="","",+'Enrollment worksheet'!#REF!)</f>
        <v>#REF!</v>
      </c>
      <c r="K41" s="44" t="e">
        <f>IF('Enrollment worksheet'!#REF!="","",+'Enrollment worksheet'!#REF!)</f>
        <v>#REF!</v>
      </c>
      <c r="L41" s="44" t="e">
        <f>IF('Enrollment worksheet'!#REF!="","",+'Enrollment worksheet'!#REF!)</f>
        <v>#REF!</v>
      </c>
      <c r="M41" s="44" t="e">
        <f>IF('Enrollment worksheet'!#REF!="","",+'Enrollment worksheet'!#REF!)</f>
        <v>#REF!</v>
      </c>
      <c r="N41" s="44" t="e">
        <f>IF('Enrollment worksheet'!#REF!="","",+'Enrollment worksheet'!#REF!)</f>
        <v>#REF!</v>
      </c>
      <c r="O41" s="44" t="e">
        <f>IF('Enrollment worksheet'!#REF!="","",+'Enrollment worksheet'!#REF!)</f>
        <v>#REF!</v>
      </c>
      <c r="P41" s="44" t="e">
        <f>IF('Enrollment worksheet'!#REF!="","",+'Enrollment worksheet'!#REF!)</f>
        <v>#REF!</v>
      </c>
      <c r="Q41" s="63" t="str">
        <f t="shared" si="4"/>
        <v/>
      </c>
      <c r="R41" s="45" t="e">
        <f>IF('Enrollment worksheet'!#REF!="","",+'Enrollment worksheet'!#REF!)</f>
        <v>#REF!</v>
      </c>
      <c r="S41" s="45" t="e">
        <f>IF('Enrollment worksheet'!#REF!="","",+'Enrollment worksheet'!#REF!)</f>
        <v>#REF!</v>
      </c>
      <c r="T41" s="45" t="e">
        <f>IF('Enrollment worksheet'!#REF!="","",+'Enrollment worksheet'!#REF!)</f>
        <v>#REF!</v>
      </c>
      <c r="U41" s="45" t="e">
        <f>IF('Enrollment worksheet'!#REF!="","",+'Enrollment worksheet'!#REF!)</f>
        <v>#REF!</v>
      </c>
      <c r="V41" s="63" t="str">
        <f t="shared" si="5"/>
        <v/>
      </c>
      <c r="W41" s="63" t="str">
        <f t="shared" si="6"/>
        <v/>
      </c>
      <c r="X41" s="38"/>
      <c r="Y41" s="38"/>
      <c r="Z41" s="38"/>
      <c r="AA41" s="38"/>
      <c r="AB41" s="38"/>
      <c r="AC41" s="38"/>
      <c r="AD41" s="38"/>
      <c r="AE41" s="38"/>
      <c r="AF41" s="38"/>
      <c r="AG41" s="38"/>
      <c r="AH41" s="38"/>
      <c r="AI41" s="38"/>
    </row>
    <row r="42" spans="1:35" s="69" customFormat="1" x14ac:dyDescent="0.35">
      <c r="A42" s="64" t="e">
        <f>IF(+'Enrollment worksheet'!#REF!="","",+'Enrollment worksheet'!#REF!)</f>
        <v>#REF!</v>
      </c>
      <c r="B42" s="43" t="e">
        <f>IF(+'Enrollment worksheet'!#REF!="","",+'Enrollment worksheet'!#REF!)</f>
        <v>#REF!</v>
      </c>
      <c r="C42" s="43" t="e">
        <f>IF(+'Enrollment worksheet'!#REF!="","",+'Enrollment worksheet'!#REF!)</f>
        <v>#REF!</v>
      </c>
      <c r="D42" s="43" t="e">
        <f>IF(+'Enrollment worksheet'!#REF!="","",+'Enrollment worksheet'!#REF!)</f>
        <v>#REF!</v>
      </c>
      <c r="E42" s="43" t="e">
        <f>IF(+'Enrollment worksheet'!#REF!="","",+'Enrollment worksheet'!#REF!)</f>
        <v>#REF!</v>
      </c>
      <c r="F42" s="64" t="e">
        <f>IF(+'Enrollment worksheet'!#REF!="","",+'Enrollment worksheet'!#REF!)</f>
        <v>#REF!</v>
      </c>
      <c r="G42" s="156" t="e">
        <f>IF(+'Enrollment worksheet'!#REF!="","",+'Enrollment worksheet'!#REF!)</f>
        <v>#REF!</v>
      </c>
      <c r="H42" s="62" t="e">
        <f>ROUND(IF(ISERROR(VLOOKUP(E42,Legend!$A$30:$B$34,2,FALSE)*F42/12)," ",VLOOKUP(E42,Legend!$A$30:$B$34,2,FALSE)*F42/12),0)</f>
        <v>#VALUE!</v>
      </c>
      <c r="I42" s="44" t="e">
        <f>IF('Enrollment worksheet'!#REF!="","",+'Enrollment worksheet'!#REF!)</f>
        <v>#REF!</v>
      </c>
      <c r="J42" s="44" t="e">
        <f>IF('Enrollment worksheet'!#REF!="","",+'Enrollment worksheet'!#REF!)</f>
        <v>#REF!</v>
      </c>
      <c r="K42" s="44" t="e">
        <f>IF('Enrollment worksheet'!#REF!="","",+'Enrollment worksheet'!#REF!)</f>
        <v>#REF!</v>
      </c>
      <c r="L42" s="44" t="e">
        <f>IF('Enrollment worksheet'!#REF!="","",+'Enrollment worksheet'!#REF!)</f>
        <v>#REF!</v>
      </c>
      <c r="M42" s="44" t="e">
        <f>IF('Enrollment worksheet'!#REF!="","",+'Enrollment worksheet'!#REF!)</f>
        <v>#REF!</v>
      </c>
      <c r="N42" s="44" t="e">
        <f>IF('Enrollment worksheet'!#REF!="","",+'Enrollment worksheet'!#REF!)</f>
        <v>#REF!</v>
      </c>
      <c r="O42" s="44" t="e">
        <f>IF('Enrollment worksheet'!#REF!="","",+'Enrollment worksheet'!#REF!)</f>
        <v>#REF!</v>
      </c>
      <c r="P42" s="44" t="e">
        <f>IF('Enrollment worksheet'!#REF!="","",+'Enrollment worksheet'!#REF!)</f>
        <v>#REF!</v>
      </c>
      <c r="Q42" s="63" t="str">
        <f t="shared" si="4"/>
        <v/>
      </c>
      <c r="R42" s="45" t="e">
        <f>IF('Enrollment worksheet'!#REF!="","",+'Enrollment worksheet'!#REF!)</f>
        <v>#REF!</v>
      </c>
      <c r="S42" s="45" t="e">
        <f>IF('Enrollment worksheet'!#REF!="","",+'Enrollment worksheet'!#REF!)</f>
        <v>#REF!</v>
      </c>
      <c r="T42" s="45" t="e">
        <f>IF('Enrollment worksheet'!#REF!="","",+'Enrollment worksheet'!#REF!)</f>
        <v>#REF!</v>
      </c>
      <c r="U42" s="45" t="e">
        <f>IF('Enrollment worksheet'!#REF!="","",+'Enrollment worksheet'!#REF!)</f>
        <v>#REF!</v>
      </c>
      <c r="V42" s="63" t="str">
        <f t="shared" si="5"/>
        <v/>
      </c>
      <c r="W42" s="63" t="str">
        <f t="shared" si="6"/>
        <v/>
      </c>
      <c r="X42" s="38"/>
      <c r="Y42" s="38"/>
      <c r="Z42" s="38"/>
      <c r="AA42" s="38"/>
      <c r="AB42" s="38"/>
      <c r="AC42" s="38"/>
      <c r="AD42" s="38"/>
      <c r="AE42" s="38"/>
      <c r="AF42" s="38"/>
      <c r="AG42" s="38"/>
      <c r="AH42" s="38"/>
      <c r="AI42" s="38"/>
    </row>
    <row r="43" spans="1:35" s="69" customFormat="1" x14ac:dyDescent="0.35">
      <c r="A43" s="64" t="e">
        <f>IF(+'Enrollment worksheet'!#REF!="","",+'Enrollment worksheet'!#REF!)</f>
        <v>#REF!</v>
      </c>
      <c r="B43" s="43" t="e">
        <f>IF(+'Enrollment worksheet'!#REF!="","",+'Enrollment worksheet'!#REF!)</f>
        <v>#REF!</v>
      </c>
      <c r="C43" s="43" t="e">
        <f>IF(+'Enrollment worksheet'!#REF!="","",+'Enrollment worksheet'!#REF!)</f>
        <v>#REF!</v>
      </c>
      <c r="D43" s="43" t="e">
        <f>IF(+'Enrollment worksheet'!#REF!="","",+'Enrollment worksheet'!#REF!)</f>
        <v>#REF!</v>
      </c>
      <c r="E43" s="43" t="e">
        <f>IF(+'Enrollment worksheet'!#REF!="","",+'Enrollment worksheet'!#REF!)</f>
        <v>#REF!</v>
      </c>
      <c r="F43" s="64" t="e">
        <f>IF(+'Enrollment worksheet'!#REF!="","",+'Enrollment worksheet'!#REF!)</f>
        <v>#REF!</v>
      </c>
      <c r="G43" s="156" t="e">
        <f>IF(+'Enrollment worksheet'!#REF!="","",+'Enrollment worksheet'!#REF!)</f>
        <v>#REF!</v>
      </c>
      <c r="H43" s="62" t="e">
        <f>ROUND(IF(ISERROR(VLOOKUP(E43,Legend!$A$30:$B$34,2,FALSE)*F43/12)," ",VLOOKUP(E43,Legend!$A$30:$B$34,2,FALSE)*F43/12),0)</f>
        <v>#VALUE!</v>
      </c>
      <c r="I43" s="44" t="e">
        <f>IF('Enrollment worksheet'!#REF!="","",+'Enrollment worksheet'!#REF!)</f>
        <v>#REF!</v>
      </c>
      <c r="J43" s="44" t="e">
        <f>IF('Enrollment worksheet'!#REF!="","",+'Enrollment worksheet'!#REF!)</f>
        <v>#REF!</v>
      </c>
      <c r="K43" s="44" t="e">
        <f>IF('Enrollment worksheet'!#REF!="","",+'Enrollment worksheet'!#REF!)</f>
        <v>#REF!</v>
      </c>
      <c r="L43" s="44" t="e">
        <f>IF('Enrollment worksheet'!#REF!="","",+'Enrollment worksheet'!#REF!)</f>
        <v>#REF!</v>
      </c>
      <c r="M43" s="44" t="e">
        <f>IF('Enrollment worksheet'!#REF!="","",+'Enrollment worksheet'!#REF!)</f>
        <v>#REF!</v>
      </c>
      <c r="N43" s="44" t="e">
        <f>IF('Enrollment worksheet'!#REF!="","",+'Enrollment worksheet'!#REF!)</f>
        <v>#REF!</v>
      </c>
      <c r="O43" s="44" t="e">
        <f>IF('Enrollment worksheet'!#REF!="","",+'Enrollment worksheet'!#REF!)</f>
        <v>#REF!</v>
      </c>
      <c r="P43" s="44" t="e">
        <f>IF('Enrollment worksheet'!#REF!="","",+'Enrollment worksheet'!#REF!)</f>
        <v>#REF!</v>
      </c>
      <c r="Q43" s="63" t="str">
        <f t="shared" si="4"/>
        <v/>
      </c>
      <c r="R43" s="45" t="e">
        <f>IF('Enrollment worksheet'!#REF!="","",+'Enrollment worksheet'!#REF!)</f>
        <v>#REF!</v>
      </c>
      <c r="S43" s="45" t="e">
        <f>IF('Enrollment worksheet'!#REF!="","",+'Enrollment worksheet'!#REF!)</f>
        <v>#REF!</v>
      </c>
      <c r="T43" s="45" t="e">
        <f>IF('Enrollment worksheet'!#REF!="","",+'Enrollment worksheet'!#REF!)</f>
        <v>#REF!</v>
      </c>
      <c r="U43" s="45" t="e">
        <f>IF('Enrollment worksheet'!#REF!="","",+'Enrollment worksheet'!#REF!)</f>
        <v>#REF!</v>
      </c>
      <c r="V43" s="63" t="str">
        <f t="shared" si="5"/>
        <v/>
      </c>
      <c r="W43" s="63" t="str">
        <f t="shared" si="6"/>
        <v/>
      </c>
      <c r="X43" s="38"/>
      <c r="Y43" s="38"/>
      <c r="Z43" s="38"/>
      <c r="AA43" s="38"/>
      <c r="AB43" s="38"/>
      <c r="AC43" s="38"/>
      <c r="AD43" s="38"/>
      <c r="AE43" s="38"/>
      <c r="AF43" s="38"/>
      <c r="AG43" s="38"/>
      <c r="AH43" s="38"/>
      <c r="AI43" s="38"/>
    </row>
    <row r="44" spans="1:35" s="69" customFormat="1" x14ac:dyDescent="0.35">
      <c r="A44" s="64" t="e">
        <f>IF(+'Enrollment worksheet'!#REF!="","",+'Enrollment worksheet'!#REF!)</f>
        <v>#REF!</v>
      </c>
      <c r="B44" s="43" t="e">
        <f>IF(+'Enrollment worksheet'!#REF!="","",+'Enrollment worksheet'!#REF!)</f>
        <v>#REF!</v>
      </c>
      <c r="C44" s="43" t="e">
        <f>IF(+'Enrollment worksheet'!#REF!="","",+'Enrollment worksheet'!#REF!)</f>
        <v>#REF!</v>
      </c>
      <c r="D44" s="43" t="e">
        <f>IF(+'Enrollment worksheet'!#REF!="","",+'Enrollment worksheet'!#REF!)</f>
        <v>#REF!</v>
      </c>
      <c r="E44" s="43" t="e">
        <f>IF(+'Enrollment worksheet'!#REF!="","",+'Enrollment worksheet'!#REF!)</f>
        <v>#REF!</v>
      </c>
      <c r="F44" s="64" t="e">
        <f>IF(+'Enrollment worksheet'!#REF!="","",+'Enrollment worksheet'!#REF!)</f>
        <v>#REF!</v>
      </c>
      <c r="G44" s="156" t="e">
        <f>IF(+'Enrollment worksheet'!#REF!="","",+'Enrollment worksheet'!#REF!)</f>
        <v>#REF!</v>
      </c>
      <c r="H44" s="62" t="e">
        <f>ROUND(IF(ISERROR(VLOOKUP(E44,Legend!$A$30:$B$34,2,FALSE)*F44/12)," ",VLOOKUP(E44,Legend!$A$30:$B$34,2,FALSE)*F44/12),0)</f>
        <v>#VALUE!</v>
      </c>
      <c r="I44" s="44" t="e">
        <f>IF('Enrollment worksheet'!#REF!="","",+'Enrollment worksheet'!#REF!)</f>
        <v>#REF!</v>
      </c>
      <c r="J44" s="44" t="e">
        <f>IF('Enrollment worksheet'!#REF!="","",+'Enrollment worksheet'!#REF!)</f>
        <v>#REF!</v>
      </c>
      <c r="K44" s="44" t="e">
        <f>IF('Enrollment worksheet'!#REF!="","",+'Enrollment worksheet'!#REF!)</f>
        <v>#REF!</v>
      </c>
      <c r="L44" s="44" t="e">
        <f>IF('Enrollment worksheet'!#REF!="","",+'Enrollment worksheet'!#REF!)</f>
        <v>#REF!</v>
      </c>
      <c r="M44" s="44" t="e">
        <f>IF('Enrollment worksheet'!#REF!="","",+'Enrollment worksheet'!#REF!)</f>
        <v>#REF!</v>
      </c>
      <c r="N44" s="44" t="e">
        <f>IF('Enrollment worksheet'!#REF!="","",+'Enrollment worksheet'!#REF!)</f>
        <v>#REF!</v>
      </c>
      <c r="O44" s="44" t="e">
        <f>IF('Enrollment worksheet'!#REF!="","",+'Enrollment worksheet'!#REF!)</f>
        <v>#REF!</v>
      </c>
      <c r="P44" s="44" t="e">
        <f>IF('Enrollment worksheet'!#REF!="","",+'Enrollment worksheet'!#REF!)</f>
        <v>#REF!</v>
      </c>
      <c r="Q44" s="63" t="str">
        <f t="shared" si="4"/>
        <v/>
      </c>
      <c r="R44" s="45" t="e">
        <f>IF('Enrollment worksheet'!#REF!="","",+'Enrollment worksheet'!#REF!)</f>
        <v>#REF!</v>
      </c>
      <c r="S44" s="45" t="e">
        <f>IF('Enrollment worksheet'!#REF!="","",+'Enrollment worksheet'!#REF!)</f>
        <v>#REF!</v>
      </c>
      <c r="T44" s="45" t="e">
        <f>IF('Enrollment worksheet'!#REF!="","",+'Enrollment worksheet'!#REF!)</f>
        <v>#REF!</v>
      </c>
      <c r="U44" s="45" t="e">
        <f>IF('Enrollment worksheet'!#REF!="","",+'Enrollment worksheet'!#REF!)</f>
        <v>#REF!</v>
      </c>
      <c r="V44" s="63" t="str">
        <f t="shared" si="5"/>
        <v/>
      </c>
      <c r="W44" s="63" t="str">
        <f t="shared" si="6"/>
        <v/>
      </c>
      <c r="X44" s="38"/>
      <c r="Y44" s="38"/>
      <c r="Z44" s="38"/>
      <c r="AA44" s="38"/>
      <c r="AB44" s="38"/>
      <c r="AC44" s="38"/>
      <c r="AD44" s="38"/>
      <c r="AE44" s="38"/>
      <c r="AF44" s="38"/>
      <c r="AG44" s="38"/>
      <c r="AH44" s="38"/>
      <c r="AI44" s="38"/>
    </row>
    <row r="45" spans="1:35" s="69" customFormat="1" x14ac:dyDescent="0.35">
      <c r="A45" s="64" t="e">
        <f>IF(+'Enrollment worksheet'!#REF!="","",+'Enrollment worksheet'!#REF!)</f>
        <v>#REF!</v>
      </c>
      <c r="B45" s="43" t="e">
        <f>IF(+'Enrollment worksheet'!#REF!="","",+'Enrollment worksheet'!#REF!)</f>
        <v>#REF!</v>
      </c>
      <c r="C45" s="43" t="e">
        <f>IF(+'Enrollment worksheet'!#REF!="","",+'Enrollment worksheet'!#REF!)</f>
        <v>#REF!</v>
      </c>
      <c r="D45" s="43" t="e">
        <f>IF(+'Enrollment worksheet'!#REF!="","",+'Enrollment worksheet'!#REF!)</f>
        <v>#REF!</v>
      </c>
      <c r="E45" s="43" t="e">
        <f>IF(+'Enrollment worksheet'!#REF!="","",+'Enrollment worksheet'!#REF!)</f>
        <v>#REF!</v>
      </c>
      <c r="F45" s="64" t="e">
        <f>IF(+'Enrollment worksheet'!#REF!="","",+'Enrollment worksheet'!#REF!)</f>
        <v>#REF!</v>
      </c>
      <c r="G45" s="156" t="e">
        <f>IF(+'Enrollment worksheet'!#REF!="","",+'Enrollment worksheet'!#REF!)</f>
        <v>#REF!</v>
      </c>
      <c r="H45" s="62" t="e">
        <f>ROUND(IF(ISERROR(VLOOKUP(E45,Legend!$A$30:$B$34,2,FALSE)*F45/12)," ",VLOOKUP(E45,Legend!$A$30:$B$34,2,FALSE)*F45/12),0)</f>
        <v>#VALUE!</v>
      </c>
      <c r="I45" s="44" t="e">
        <f>IF('Enrollment worksheet'!#REF!="","",+'Enrollment worksheet'!#REF!)</f>
        <v>#REF!</v>
      </c>
      <c r="J45" s="44" t="e">
        <f>IF('Enrollment worksheet'!#REF!="","",+'Enrollment worksheet'!#REF!)</f>
        <v>#REF!</v>
      </c>
      <c r="K45" s="44" t="e">
        <f>IF('Enrollment worksheet'!#REF!="","",+'Enrollment worksheet'!#REF!)</f>
        <v>#REF!</v>
      </c>
      <c r="L45" s="44" t="e">
        <f>IF('Enrollment worksheet'!#REF!="","",+'Enrollment worksheet'!#REF!)</f>
        <v>#REF!</v>
      </c>
      <c r="M45" s="44" t="e">
        <f>IF('Enrollment worksheet'!#REF!="","",+'Enrollment worksheet'!#REF!)</f>
        <v>#REF!</v>
      </c>
      <c r="N45" s="44" t="e">
        <f>IF('Enrollment worksheet'!#REF!="","",+'Enrollment worksheet'!#REF!)</f>
        <v>#REF!</v>
      </c>
      <c r="O45" s="44" t="e">
        <f>IF('Enrollment worksheet'!#REF!="","",+'Enrollment worksheet'!#REF!)</f>
        <v>#REF!</v>
      </c>
      <c r="P45" s="44" t="e">
        <f>IF('Enrollment worksheet'!#REF!="","",+'Enrollment worksheet'!#REF!)</f>
        <v>#REF!</v>
      </c>
      <c r="Q45" s="63" t="str">
        <f t="shared" si="4"/>
        <v/>
      </c>
      <c r="R45" s="45" t="e">
        <f>IF('Enrollment worksheet'!#REF!="","",+'Enrollment worksheet'!#REF!)</f>
        <v>#REF!</v>
      </c>
      <c r="S45" s="45" t="e">
        <f>IF('Enrollment worksheet'!#REF!="","",+'Enrollment worksheet'!#REF!)</f>
        <v>#REF!</v>
      </c>
      <c r="T45" s="45" t="e">
        <f>IF('Enrollment worksheet'!#REF!="","",+'Enrollment worksheet'!#REF!)</f>
        <v>#REF!</v>
      </c>
      <c r="U45" s="45" t="e">
        <f>IF('Enrollment worksheet'!#REF!="","",+'Enrollment worksheet'!#REF!)</f>
        <v>#REF!</v>
      </c>
      <c r="V45" s="63" t="str">
        <f t="shared" si="5"/>
        <v/>
      </c>
      <c r="W45" s="63" t="str">
        <f t="shared" si="6"/>
        <v/>
      </c>
      <c r="X45" s="38"/>
      <c r="Y45" s="38"/>
      <c r="Z45" s="38"/>
      <c r="AA45" s="38"/>
      <c r="AB45" s="38"/>
      <c r="AC45" s="38"/>
      <c r="AD45" s="38"/>
      <c r="AE45" s="38"/>
      <c r="AF45" s="38"/>
      <c r="AG45" s="38"/>
      <c r="AH45" s="38"/>
      <c r="AI45" s="38"/>
    </row>
    <row r="46" spans="1:35" s="69" customFormat="1" x14ac:dyDescent="0.35">
      <c r="A46" s="64" t="e">
        <f>IF(+'Enrollment worksheet'!#REF!="","",+'Enrollment worksheet'!#REF!)</f>
        <v>#REF!</v>
      </c>
      <c r="B46" s="43" t="e">
        <f>IF(+'Enrollment worksheet'!#REF!="","",+'Enrollment worksheet'!#REF!)</f>
        <v>#REF!</v>
      </c>
      <c r="C46" s="43" t="e">
        <f>IF(+'Enrollment worksheet'!#REF!="","",+'Enrollment worksheet'!#REF!)</f>
        <v>#REF!</v>
      </c>
      <c r="D46" s="43" t="e">
        <f>IF(+'Enrollment worksheet'!#REF!="","",+'Enrollment worksheet'!#REF!)</f>
        <v>#REF!</v>
      </c>
      <c r="E46" s="43" t="e">
        <f>IF(+'Enrollment worksheet'!#REF!="","",+'Enrollment worksheet'!#REF!)</f>
        <v>#REF!</v>
      </c>
      <c r="F46" s="64" t="e">
        <f>IF(+'Enrollment worksheet'!#REF!="","",+'Enrollment worksheet'!#REF!)</f>
        <v>#REF!</v>
      </c>
      <c r="G46" s="156" t="e">
        <f>IF(+'Enrollment worksheet'!#REF!="","",+'Enrollment worksheet'!#REF!)</f>
        <v>#REF!</v>
      </c>
      <c r="H46" s="62" t="e">
        <f>ROUND(IF(ISERROR(VLOOKUP(E46,Legend!$A$30:$B$34,2,FALSE)*F46/12)," ",VLOOKUP(E46,Legend!$A$30:$B$34,2,FALSE)*F46/12),0)</f>
        <v>#VALUE!</v>
      </c>
      <c r="I46" s="44" t="e">
        <f>IF('Enrollment worksheet'!#REF!="","",+'Enrollment worksheet'!#REF!)</f>
        <v>#REF!</v>
      </c>
      <c r="J46" s="44" t="e">
        <f>IF('Enrollment worksheet'!#REF!="","",+'Enrollment worksheet'!#REF!)</f>
        <v>#REF!</v>
      </c>
      <c r="K46" s="44" t="e">
        <f>IF('Enrollment worksheet'!#REF!="","",+'Enrollment worksheet'!#REF!)</f>
        <v>#REF!</v>
      </c>
      <c r="L46" s="44" t="e">
        <f>IF('Enrollment worksheet'!#REF!="","",+'Enrollment worksheet'!#REF!)</f>
        <v>#REF!</v>
      </c>
      <c r="M46" s="44" t="e">
        <f>IF('Enrollment worksheet'!#REF!="","",+'Enrollment worksheet'!#REF!)</f>
        <v>#REF!</v>
      </c>
      <c r="N46" s="44" t="e">
        <f>IF('Enrollment worksheet'!#REF!="","",+'Enrollment worksheet'!#REF!)</f>
        <v>#REF!</v>
      </c>
      <c r="O46" s="44" t="e">
        <f>IF('Enrollment worksheet'!#REF!="","",+'Enrollment worksheet'!#REF!)</f>
        <v>#REF!</v>
      </c>
      <c r="P46" s="44" t="e">
        <f>IF('Enrollment worksheet'!#REF!="","",+'Enrollment worksheet'!#REF!)</f>
        <v>#REF!</v>
      </c>
      <c r="Q46" s="63" t="str">
        <f t="shared" si="4"/>
        <v/>
      </c>
      <c r="R46" s="45" t="e">
        <f>IF('Enrollment worksheet'!#REF!="","",+'Enrollment worksheet'!#REF!)</f>
        <v>#REF!</v>
      </c>
      <c r="S46" s="45" t="e">
        <f>IF('Enrollment worksheet'!#REF!="","",+'Enrollment worksheet'!#REF!)</f>
        <v>#REF!</v>
      </c>
      <c r="T46" s="45" t="e">
        <f>IF('Enrollment worksheet'!#REF!="","",+'Enrollment worksheet'!#REF!)</f>
        <v>#REF!</v>
      </c>
      <c r="U46" s="45" t="e">
        <f>IF('Enrollment worksheet'!#REF!="","",+'Enrollment worksheet'!#REF!)</f>
        <v>#REF!</v>
      </c>
      <c r="V46" s="63" t="str">
        <f t="shared" si="5"/>
        <v/>
      </c>
      <c r="W46" s="63" t="str">
        <f t="shared" si="6"/>
        <v/>
      </c>
      <c r="X46" s="38"/>
      <c r="Y46" s="38"/>
      <c r="Z46" s="38"/>
      <c r="AA46" s="38"/>
      <c r="AB46" s="38"/>
      <c r="AC46" s="38"/>
      <c r="AD46" s="38"/>
      <c r="AE46" s="38"/>
      <c r="AF46" s="38"/>
      <c r="AG46" s="38"/>
      <c r="AH46" s="38"/>
      <c r="AI46" s="38"/>
    </row>
    <row r="47" spans="1:35" s="69" customFormat="1" x14ac:dyDescent="0.35">
      <c r="A47" s="64" t="e">
        <f>IF(+'Enrollment worksheet'!#REF!="","",+'Enrollment worksheet'!#REF!)</f>
        <v>#REF!</v>
      </c>
      <c r="B47" s="43" t="e">
        <f>IF(+'Enrollment worksheet'!#REF!="","",+'Enrollment worksheet'!#REF!)</f>
        <v>#REF!</v>
      </c>
      <c r="C47" s="43" t="e">
        <f>IF(+'Enrollment worksheet'!#REF!="","",+'Enrollment worksheet'!#REF!)</f>
        <v>#REF!</v>
      </c>
      <c r="D47" s="43" t="e">
        <f>IF(+'Enrollment worksheet'!#REF!="","",+'Enrollment worksheet'!#REF!)</f>
        <v>#REF!</v>
      </c>
      <c r="E47" s="43" t="e">
        <f>IF(+'Enrollment worksheet'!#REF!="","",+'Enrollment worksheet'!#REF!)</f>
        <v>#REF!</v>
      </c>
      <c r="F47" s="64" t="e">
        <f>IF(+'Enrollment worksheet'!#REF!="","",+'Enrollment worksheet'!#REF!)</f>
        <v>#REF!</v>
      </c>
      <c r="G47" s="156" t="e">
        <f>IF(+'Enrollment worksheet'!#REF!="","",+'Enrollment worksheet'!#REF!)</f>
        <v>#REF!</v>
      </c>
      <c r="H47" s="62" t="e">
        <f>ROUND(IF(ISERROR(VLOOKUP(E47,Legend!$A$30:$B$34,2,FALSE)*F47/12)," ",VLOOKUP(E47,Legend!$A$30:$B$34,2,FALSE)*F47/12),0)</f>
        <v>#VALUE!</v>
      </c>
      <c r="I47" s="44" t="e">
        <f>IF('Enrollment worksheet'!#REF!="","",+'Enrollment worksheet'!#REF!)</f>
        <v>#REF!</v>
      </c>
      <c r="J47" s="44" t="e">
        <f>IF('Enrollment worksheet'!#REF!="","",+'Enrollment worksheet'!#REF!)</f>
        <v>#REF!</v>
      </c>
      <c r="K47" s="44" t="e">
        <f>IF('Enrollment worksheet'!#REF!="","",+'Enrollment worksheet'!#REF!)</f>
        <v>#REF!</v>
      </c>
      <c r="L47" s="44" t="e">
        <f>IF('Enrollment worksheet'!#REF!="","",+'Enrollment worksheet'!#REF!)</f>
        <v>#REF!</v>
      </c>
      <c r="M47" s="44" t="e">
        <f>IF('Enrollment worksheet'!#REF!="","",+'Enrollment worksheet'!#REF!)</f>
        <v>#REF!</v>
      </c>
      <c r="N47" s="44" t="e">
        <f>IF('Enrollment worksheet'!#REF!="","",+'Enrollment worksheet'!#REF!)</f>
        <v>#REF!</v>
      </c>
      <c r="O47" s="44" t="e">
        <f>IF('Enrollment worksheet'!#REF!="","",+'Enrollment worksheet'!#REF!)</f>
        <v>#REF!</v>
      </c>
      <c r="P47" s="44" t="e">
        <f>IF('Enrollment worksheet'!#REF!="","",+'Enrollment worksheet'!#REF!)</f>
        <v>#REF!</v>
      </c>
      <c r="Q47" s="63" t="str">
        <f t="shared" si="4"/>
        <v/>
      </c>
      <c r="R47" s="45" t="e">
        <f>IF('Enrollment worksheet'!#REF!="","",+'Enrollment worksheet'!#REF!)</f>
        <v>#REF!</v>
      </c>
      <c r="S47" s="45" t="e">
        <f>IF('Enrollment worksheet'!#REF!="","",+'Enrollment worksheet'!#REF!)</f>
        <v>#REF!</v>
      </c>
      <c r="T47" s="45" t="e">
        <f>IF('Enrollment worksheet'!#REF!="","",+'Enrollment worksheet'!#REF!)</f>
        <v>#REF!</v>
      </c>
      <c r="U47" s="45" t="e">
        <f>IF('Enrollment worksheet'!#REF!="","",+'Enrollment worksheet'!#REF!)</f>
        <v>#REF!</v>
      </c>
      <c r="V47" s="63" t="str">
        <f t="shared" si="5"/>
        <v/>
      </c>
      <c r="W47" s="63" t="str">
        <f t="shared" si="6"/>
        <v/>
      </c>
      <c r="X47" s="38"/>
      <c r="Y47" s="38"/>
      <c r="Z47" s="38"/>
      <c r="AA47" s="38"/>
      <c r="AB47" s="38"/>
      <c r="AC47" s="38"/>
      <c r="AD47" s="38"/>
      <c r="AE47" s="38"/>
      <c r="AF47" s="38"/>
      <c r="AG47" s="38"/>
      <c r="AH47" s="38"/>
      <c r="AI47" s="38"/>
    </row>
    <row r="48" spans="1:35" s="69" customFormat="1" ht="15" thickBot="1" x14ac:dyDescent="0.4">
      <c r="A48" s="65"/>
      <c r="B48" s="65"/>
      <c r="C48" s="65"/>
      <c r="D48" s="65"/>
      <c r="E48" s="65"/>
      <c r="F48" s="66"/>
      <c r="G48" s="155"/>
      <c r="H48" s="66"/>
      <c r="I48" s="67" t="e">
        <f t="shared" ref="I48:P48" si="7">SUM(I36:I47)</f>
        <v>#REF!</v>
      </c>
      <c r="J48" s="67" t="e">
        <f t="shared" si="7"/>
        <v>#REF!</v>
      </c>
      <c r="K48" s="67" t="e">
        <f t="shared" si="7"/>
        <v>#REF!</v>
      </c>
      <c r="L48" s="67" t="e">
        <f t="shared" si="7"/>
        <v>#REF!</v>
      </c>
      <c r="M48" s="67" t="e">
        <f t="shared" si="7"/>
        <v>#REF!</v>
      </c>
      <c r="N48" s="67" t="e">
        <f t="shared" si="7"/>
        <v>#REF!</v>
      </c>
      <c r="O48" s="67" t="e">
        <f t="shared" si="7"/>
        <v>#REF!</v>
      </c>
      <c r="P48" s="67" t="e">
        <f t="shared" si="7"/>
        <v>#REF!</v>
      </c>
      <c r="Q48" s="68" t="str">
        <f t="shared" si="4"/>
        <v/>
      </c>
      <c r="R48" s="67" t="e">
        <f>SUM(R36:R47)</f>
        <v>#REF!</v>
      </c>
      <c r="S48" s="67" t="e">
        <f>SUM(S36:S47)</f>
        <v>#REF!</v>
      </c>
      <c r="T48" s="67" t="e">
        <f>SUM(T36:T47)</f>
        <v>#REF!</v>
      </c>
      <c r="U48" s="67" t="e">
        <f>SUM(U36:U47)</f>
        <v>#REF!</v>
      </c>
      <c r="V48" s="68" t="str">
        <f t="shared" si="5"/>
        <v/>
      </c>
      <c r="W48" s="68" t="str">
        <f t="shared" si="6"/>
        <v/>
      </c>
      <c r="X48" s="38"/>
      <c r="Y48" s="38"/>
      <c r="Z48" s="38"/>
      <c r="AA48" s="38"/>
      <c r="AB48" s="38"/>
      <c r="AC48" s="38"/>
      <c r="AD48" s="38"/>
      <c r="AE48" s="38"/>
      <c r="AF48" s="38"/>
      <c r="AG48" s="38"/>
      <c r="AH48" s="38"/>
      <c r="AI48" s="38"/>
    </row>
    <row r="49" spans="1:35" s="69" customFormat="1" x14ac:dyDescent="0.35">
      <c r="A49" s="70"/>
      <c r="B49" s="71"/>
      <c r="C49" s="71"/>
      <c r="D49" s="71"/>
      <c r="E49" s="71"/>
      <c r="F49" s="70"/>
      <c r="G49" s="157"/>
      <c r="H49" s="70"/>
      <c r="I49" s="71"/>
      <c r="J49" s="71"/>
      <c r="K49" s="71"/>
      <c r="L49" s="71"/>
      <c r="M49" s="71"/>
      <c r="N49" s="71"/>
      <c r="O49" s="71"/>
      <c r="P49" s="71"/>
      <c r="Q49" s="70"/>
      <c r="R49" s="71"/>
      <c r="S49" s="71"/>
      <c r="T49" s="71"/>
      <c r="U49" s="71"/>
      <c r="V49" s="70"/>
      <c r="W49" s="70"/>
      <c r="X49" s="38"/>
      <c r="Y49" s="38"/>
      <c r="Z49" s="38"/>
      <c r="AA49" s="38"/>
      <c r="AB49" s="38"/>
      <c r="AC49" s="38"/>
      <c r="AD49" s="38"/>
      <c r="AE49" s="38"/>
      <c r="AF49" s="38"/>
      <c r="AG49" s="38"/>
      <c r="AH49" s="38"/>
      <c r="AI49" s="38"/>
    </row>
    <row r="50" spans="1:35" s="69" customFormat="1" x14ac:dyDescent="0.35">
      <c r="A50" s="52" t="s">
        <v>140</v>
      </c>
      <c r="B50" s="169"/>
      <c r="C50" s="169"/>
      <c r="D50" s="169"/>
      <c r="E50" s="169"/>
      <c r="F50" s="53"/>
      <c r="G50" s="151"/>
      <c r="H50" s="53"/>
      <c r="I50" s="53"/>
      <c r="J50" s="53"/>
      <c r="K50" s="53"/>
      <c r="L50" s="53"/>
      <c r="M50" s="53"/>
      <c r="N50" s="53"/>
      <c r="O50" s="53"/>
      <c r="P50" s="53"/>
      <c r="Q50" s="53"/>
      <c r="R50" s="53"/>
      <c r="S50" s="53"/>
      <c r="T50" s="53"/>
      <c r="U50" s="53"/>
      <c r="V50" s="53"/>
      <c r="W50" s="53"/>
      <c r="X50" s="38"/>
      <c r="Y50" s="38"/>
      <c r="Z50" s="38"/>
      <c r="AA50" s="38"/>
      <c r="AB50" s="38"/>
      <c r="AC50" s="38"/>
      <c r="AD50" s="38"/>
      <c r="AE50" s="38"/>
      <c r="AF50" s="38"/>
      <c r="AG50" s="38"/>
      <c r="AH50" s="38"/>
      <c r="AI50" s="38"/>
    </row>
    <row r="51" spans="1:35" s="69" customFormat="1" ht="42" x14ac:dyDescent="0.35">
      <c r="A51" s="54" t="s">
        <v>131</v>
      </c>
      <c r="B51" s="55" t="s">
        <v>132</v>
      </c>
      <c r="C51" s="55" t="s">
        <v>133</v>
      </c>
      <c r="D51" s="56" t="s">
        <v>134</v>
      </c>
      <c r="E51" s="55" t="s">
        <v>135</v>
      </c>
      <c r="F51" s="55" t="s">
        <v>136</v>
      </c>
      <c r="G51" s="152" t="s">
        <v>137</v>
      </c>
      <c r="H51" s="55" t="s">
        <v>138</v>
      </c>
      <c r="I51" s="57" t="s">
        <v>427</v>
      </c>
      <c r="J51" s="57" t="s">
        <v>428</v>
      </c>
      <c r="K51" s="57" t="s">
        <v>429</v>
      </c>
      <c r="L51" s="57" t="s">
        <v>430</v>
      </c>
      <c r="M51" s="57" t="s">
        <v>431</v>
      </c>
      <c r="N51" s="57" t="s">
        <v>432</v>
      </c>
      <c r="O51" s="57" t="s">
        <v>433</v>
      </c>
      <c r="P51" s="57" t="s">
        <v>434</v>
      </c>
      <c r="Q51" s="55" t="s">
        <v>435</v>
      </c>
      <c r="R51" s="58" t="s">
        <v>436</v>
      </c>
      <c r="S51" s="58" t="s">
        <v>437</v>
      </c>
      <c r="T51" s="58" t="s">
        <v>438</v>
      </c>
      <c r="U51" s="58" t="s">
        <v>439</v>
      </c>
      <c r="V51" s="55" t="s">
        <v>440</v>
      </c>
      <c r="W51" s="55" t="s">
        <v>441</v>
      </c>
      <c r="X51" s="38"/>
      <c r="Y51" s="38"/>
      <c r="Z51" s="38"/>
      <c r="AA51" s="38"/>
      <c r="AB51" s="38"/>
      <c r="AC51" s="38"/>
      <c r="AD51" s="38"/>
      <c r="AE51" s="38"/>
      <c r="AF51" s="38"/>
      <c r="AG51" s="38"/>
      <c r="AH51" s="38"/>
      <c r="AI51" s="38"/>
    </row>
    <row r="52" spans="1:35" s="69" customFormat="1" ht="7.5" customHeight="1" x14ac:dyDescent="0.35">
      <c r="A52" s="59"/>
      <c r="B52" s="59"/>
      <c r="C52" s="59"/>
      <c r="D52" s="59"/>
      <c r="E52" s="59"/>
      <c r="F52" s="59"/>
      <c r="G52" s="153"/>
      <c r="H52" s="59"/>
      <c r="I52" s="59"/>
      <c r="J52" s="59"/>
      <c r="K52" s="59"/>
      <c r="L52" s="59"/>
      <c r="M52" s="59"/>
      <c r="N52" s="59"/>
      <c r="O52" s="59"/>
      <c r="P52" s="59"/>
      <c r="Q52" s="60"/>
      <c r="R52" s="59"/>
      <c r="S52" s="59"/>
      <c r="T52" s="59"/>
      <c r="U52" s="142"/>
      <c r="V52" s="59"/>
      <c r="W52" s="59"/>
      <c r="X52" s="38"/>
      <c r="Y52" s="38"/>
      <c r="Z52" s="38"/>
      <c r="AA52" s="38"/>
      <c r="AB52" s="38"/>
      <c r="AC52" s="38"/>
      <c r="AD52" s="38"/>
      <c r="AE52" s="38"/>
      <c r="AF52" s="38"/>
      <c r="AG52" s="38"/>
      <c r="AH52" s="38"/>
      <c r="AI52" s="38"/>
    </row>
    <row r="53" spans="1:35" s="69" customFormat="1" x14ac:dyDescent="0.35">
      <c r="A53" s="64" t="e">
        <f>IF(+'Enrollment worksheet'!#REF!="","",+'Enrollment worksheet'!#REF!)</f>
        <v>#REF!</v>
      </c>
      <c r="B53" s="43" t="e">
        <f>IF(+'Enrollment worksheet'!#REF!="","",+'Enrollment worksheet'!#REF!)</f>
        <v>#REF!</v>
      </c>
      <c r="C53" s="43" t="e">
        <f>IF(+'Enrollment worksheet'!#REF!="","",+'Enrollment worksheet'!#REF!)</f>
        <v>#REF!</v>
      </c>
      <c r="D53" s="43" t="e">
        <f>IF(+'Enrollment worksheet'!#REF!="","",+'Enrollment worksheet'!#REF!)</f>
        <v>#REF!</v>
      </c>
      <c r="E53" s="43" t="e">
        <f>IF(+'Enrollment worksheet'!#REF!="","",+'Enrollment worksheet'!#REF!)</f>
        <v>#REF!</v>
      </c>
      <c r="F53" s="64" t="e">
        <f>IF(+'Enrollment worksheet'!#REF!="","",+'Enrollment worksheet'!#REF!)</f>
        <v>#REF!</v>
      </c>
      <c r="G53" s="156" t="e">
        <f>IF(+'Enrollment worksheet'!#REF!="","",+'Enrollment worksheet'!#REF!)</f>
        <v>#REF!</v>
      </c>
      <c r="H53" s="62" t="e">
        <f>ROUND(IF(ISERROR(VLOOKUP(E53,Legend!$A$30:$B$34,2,FALSE)*F53/12)," ",VLOOKUP(E53,Legend!$A$30:$B$34,2,FALSE)*F53/12),0)</f>
        <v>#VALUE!</v>
      </c>
      <c r="I53" s="72"/>
      <c r="J53" s="72"/>
      <c r="K53" s="72"/>
      <c r="L53" s="72"/>
      <c r="M53" s="72"/>
      <c r="N53" s="72"/>
      <c r="O53" s="72"/>
      <c r="P53" s="72"/>
      <c r="Q53" s="63">
        <f t="shared" ref="Q53:Q65" si="8">IF(ISERROR(SUM(I53:P53)),"",(SUM(I53:P53)))</f>
        <v>0</v>
      </c>
      <c r="R53" s="45" t="e">
        <f>IF('Enrollment worksheet'!#REF!="","",+'Enrollment worksheet'!#REF!)</f>
        <v>#REF!</v>
      </c>
      <c r="S53" s="45" t="e">
        <f>IF('Enrollment worksheet'!#REF!="","",+'Enrollment worksheet'!#REF!)</f>
        <v>#REF!</v>
      </c>
      <c r="T53" s="45" t="e">
        <f>IF('Enrollment worksheet'!#REF!="","",+'Enrollment worksheet'!#REF!)</f>
        <v>#REF!</v>
      </c>
      <c r="U53" s="45" t="e">
        <f>IF('Enrollment worksheet'!#REF!="","",+'Enrollment worksheet'!#REF!)</f>
        <v>#REF!</v>
      </c>
      <c r="V53" s="63" t="str">
        <f t="shared" ref="V53:V65" si="9">IF(ISERROR(SUM(R53:U53)),"",(SUM(R53:U53)))</f>
        <v/>
      </c>
      <c r="W53" s="63" t="str">
        <f t="shared" ref="W53:W65" si="10">IF(ISERROR(SUM(U53,T53,S53,R53,P53,O53,N53,M53,L53,K53,J53,I53)),"",(SUM(U53,T53,S53,R53,P53,O53,N53,M53,L53,K53,J53,I53)))</f>
        <v/>
      </c>
      <c r="X53" s="38"/>
      <c r="Y53" s="38"/>
      <c r="Z53" s="38"/>
      <c r="AA53" s="38"/>
      <c r="AB53" s="38"/>
      <c r="AC53" s="38"/>
      <c r="AD53" s="38"/>
      <c r="AE53" s="38"/>
      <c r="AF53" s="38"/>
      <c r="AG53" s="38"/>
      <c r="AH53" s="38"/>
      <c r="AI53" s="38"/>
    </row>
    <row r="54" spans="1:35" s="69" customFormat="1" x14ac:dyDescent="0.35">
      <c r="A54" s="64" t="e">
        <f>IF(+'Enrollment worksheet'!#REF!="","",+'Enrollment worksheet'!#REF!)</f>
        <v>#REF!</v>
      </c>
      <c r="B54" s="43" t="e">
        <f>IF(+'Enrollment worksheet'!#REF!="","",+'Enrollment worksheet'!#REF!)</f>
        <v>#REF!</v>
      </c>
      <c r="C54" s="43" t="e">
        <f>IF(+'Enrollment worksheet'!#REF!="","",+'Enrollment worksheet'!#REF!)</f>
        <v>#REF!</v>
      </c>
      <c r="D54" s="43" t="e">
        <f>IF(+'Enrollment worksheet'!#REF!="","",+'Enrollment worksheet'!#REF!)</f>
        <v>#REF!</v>
      </c>
      <c r="E54" s="43" t="e">
        <f>IF(+'Enrollment worksheet'!#REF!="","",+'Enrollment worksheet'!#REF!)</f>
        <v>#REF!</v>
      </c>
      <c r="F54" s="64" t="e">
        <f>IF(+'Enrollment worksheet'!#REF!="","",+'Enrollment worksheet'!#REF!)</f>
        <v>#REF!</v>
      </c>
      <c r="G54" s="156" t="e">
        <f>IF(+'Enrollment worksheet'!#REF!="","",+'Enrollment worksheet'!#REF!)</f>
        <v>#REF!</v>
      </c>
      <c r="H54" s="62" t="e">
        <f>ROUND(IF(ISERROR(VLOOKUP(E54,Legend!$A$30:$B$34,2,FALSE)*F54/12)," ",VLOOKUP(E54,Legend!$A$30:$B$34,2,FALSE)*F54/12),0)</f>
        <v>#VALUE!</v>
      </c>
      <c r="I54" s="72"/>
      <c r="J54" s="72"/>
      <c r="K54" s="72"/>
      <c r="L54" s="72"/>
      <c r="M54" s="72"/>
      <c r="N54" s="72"/>
      <c r="O54" s="72"/>
      <c r="P54" s="72"/>
      <c r="Q54" s="63">
        <f t="shared" si="8"/>
        <v>0</v>
      </c>
      <c r="R54" s="45" t="e">
        <f>IF('Enrollment worksheet'!#REF!="","",+'Enrollment worksheet'!#REF!)</f>
        <v>#REF!</v>
      </c>
      <c r="S54" s="45" t="e">
        <f>IF('Enrollment worksheet'!#REF!="","",+'Enrollment worksheet'!#REF!)</f>
        <v>#REF!</v>
      </c>
      <c r="T54" s="45" t="e">
        <f>IF('Enrollment worksheet'!#REF!="","",+'Enrollment worksheet'!#REF!)</f>
        <v>#REF!</v>
      </c>
      <c r="U54" s="45" t="e">
        <f>IF('Enrollment worksheet'!#REF!="","",+'Enrollment worksheet'!#REF!)</f>
        <v>#REF!</v>
      </c>
      <c r="V54" s="63" t="str">
        <f t="shared" si="9"/>
        <v/>
      </c>
      <c r="W54" s="63" t="str">
        <f t="shared" si="10"/>
        <v/>
      </c>
      <c r="X54" s="38"/>
      <c r="Y54" s="38"/>
      <c r="Z54" s="38"/>
      <c r="AA54" s="38"/>
      <c r="AB54" s="38"/>
      <c r="AC54" s="38"/>
      <c r="AD54" s="38"/>
      <c r="AE54" s="38"/>
      <c r="AF54" s="38"/>
      <c r="AG54" s="38"/>
      <c r="AH54" s="38"/>
      <c r="AI54" s="38"/>
    </row>
    <row r="55" spans="1:35" s="69" customFormat="1" x14ac:dyDescent="0.35">
      <c r="A55" s="64" t="e">
        <f>IF(+'Enrollment worksheet'!#REF!="","",+'Enrollment worksheet'!#REF!)</f>
        <v>#REF!</v>
      </c>
      <c r="B55" s="43" t="e">
        <f>IF(+'Enrollment worksheet'!#REF!="","",+'Enrollment worksheet'!#REF!)</f>
        <v>#REF!</v>
      </c>
      <c r="C55" s="43" t="e">
        <f>IF(+'Enrollment worksheet'!#REF!="","",+'Enrollment worksheet'!#REF!)</f>
        <v>#REF!</v>
      </c>
      <c r="D55" s="43" t="e">
        <f>IF(+'Enrollment worksheet'!#REF!="","",+'Enrollment worksheet'!#REF!)</f>
        <v>#REF!</v>
      </c>
      <c r="E55" s="43" t="e">
        <f>IF(+'Enrollment worksheet'!#REF!="","",+'Enrollment worksheet'!#REF!)</f>
        <v>#REF!</v>
      </c>
      <c r="F55" s="64" t="e">
        <f>IF(+'Enrollment worksheet'!#REF!="","",+'Enrollment worksheet'!#REF!)</f>
        <v>#REF!</v>
      </c>
      <c r="G55" s="156" t="e">
        <f>IF(+'Enrollment worksheet'!#REF!="","",+'Enrollment worksheet'!#REF!)</f>
        <v>#REF!</v>
      </c>
      <c r="H55" s="62" t="e">
        <f>ROUND(IF(ISERROR(VLOOKUP(E55,Legend!$A$30:$B$34,2,FALSE)*F55/12)," ",VLOOKUP(E55,Legend!$A$30:$B$34,2,FALSE)*F55/12),0)</f>
        <v>#VALUE!</v>
      </c>
      <c r="I55" s="72"/>
      <c r="J55" s="72"/>
      <c r="K55" s="72"/>
      <c r="L55" s="72"/>
      <c r="M55" s="72"/>
      <c r="N55" s="72"/>
      <c r="O55" s="72"/>
      <c r="P55" s="72"/>
      <c r="Q55" s="63">
        <f t="shared" si="8"/>
        <v>0</v>
      </c>
      <c r="R55" s="45" t="e">
        <f>IF('Enrollment worksheet'!#REF!="","",+'Enrollment worksheet'!#REF!)</f>
        <v>#REF!</v>
      </c>
      <c r="S55" s="45" t="e">
        <f>IF('Enrollment worksheet'!#REF!="","",+'Enrollment worksheet'!#REF!)</f>
        <v>#REF!</v>
      </c>
      <c r="T55" s="45" t="e">
        <f>IF('Enrollment worksheet'!#REF!="","",+'Enrollment worksheet'!#REF!)</f>
        <v>#REF!</v>
      </c>
      <c r="U55" s="45" t="e">
        <f>IF('Enrollment worksheet'!#REF!="","",+'Enrollment worksheet'!#REF!)</f>
        <v>#REF!</v>
      </c>
      <c r="V55" s="63" t="str">
        <f t="shared" si="9"/>
        <v/>
      </c>
      <c r="W55" s="63" t="str">
        <f t="shared" si="10"/>
        <v/>
      </c>
      <c r="X55" s="38"/>
      <c r="Y55" s="38"/>
      <c r="Z55" s="38"/>
      <c r="AA55" s="38"/>
      <c r="AB55" s="38"/>
      <c r="AC55" s="38"/>
      <c r="AD55" s="38"/>
      <c r="AE55" s="38"/>
      <c r="AF55" s="38"/>
      <c r="AG55" s="38"/>
      <c r="AH55" s="38"/>
      <c r="AI55" s="38"/>
    </row>
    <row r="56" spans="1:35" s="69" customFormat="1" x14ac:dyDescent="0.35">
      <c r="A56" s="64" t="e">
        <f>IF(+'Enrollment worksheet'!#REF!="","",+'Enrollment worksheet'!#REF!)</f>
        <v>#REF!</v>
      </c>
      <c r="B56" s="43" t="e">
        <f>IF(+'Enrollment worksheet'!#REF!="","",+'Enrollment worksheet'!#REF!)</f>
        <v>#REF!</v>
      </c>
      <c r="C56" s="43" t="e">
        <f>IF(+'Enrollment worksheet'!#REF!="","",+'Enrollment worksheet'!#REF!)</f>
        <v>#REF!</v>
      </c>
      <c r="D56" s="43" t="e">
        <f>IF(+'Enrollment worksheet'!#REF!="","",+'Enrollment worksheet'!#REF!)</f>
        <v>#REF!</v>
      </c>
      <c r="E56" s="43" t="e">
        <f>IF(+'Enrollment worksheet'!#REF!="","",+'Enrollment worksheet'!#REF!)</f>
        <v>#REF!</v>
      </c>
      <c r="F56" s="64" t="e">
        <f>IF(+'Enrollment worksheet'!#REF!="","",+'Enrollment worksheet'!#REF!)</f>
        <v>#REF!</v>
      </c>
      <c r="G56" s="156" t="e">
        <f>IF(+'Enrollment worksheet'!#REF!="","",+'Enrollment worksheet'!#REF!)</f>
        <v>#REF!</v>
      </c>
      <c r="H56" s="62" t="e">
        <f>ROUND(IF(ISERROR(VLOOKUP(E56,Legend!$A$30:$B$34,2,FALSE)*F56/12)," ",VLOOKUP(E56,Legend!$A$30:$B$34,2,FALSE)*F56/12),0)</f>
        <v>#VALUE!</v>
      </c>
      <c r="I56" s="72"/>
      <c r="J56" s="72"/>
      <c r="K56" s="72"/>
      <c r="L56" s="72"/>
      <c r="M56" s="72"/>
      <c r="N56" s="72"/>
      <c r="O56" s="72"/>
      <c r="P56" s="72"/>
      <c r="Q56" s="63">
        <f t="shared" si="8"/>
        <v>0</v>
      </c>
      <c r="R56" s="45" t="e">
        <f>IF('Enrollment worksheet'!#REF!="","",+'Enrollment worksheet'!#REF!)</f>
        <v>#REF!</v>
      </c>
      <c r="S56" s="45" t="e">
        <f>IF('Enrollment worksheet'!#REF!="","",+'Enrollment worksheet'!#REF!)</f>
        <v>#REF!</v>
      </c>
      <c r="T56" s="45" t="e">
        <f>IF('Enrollment worksheet'!#REF!="","",+'Enrollment worksheet'!#REF!)</f>
        <v>#REF!</v>
      </c>
      <c r="U56" s="45" t="e">
        <f>IF('Enrollment worksheet'!#REF!="","",+'Enrollment worksheet'!#REF!)</f>
        <v>#REF!</v>
      </c>
      <c r="V56" s="63" t="str">
        <f t="shared" si="9"/>
        <v/>
      </c>
      <c r="W56" s="63" t="str">
        <f t="shared" si="10"/>
        <v/>
      </c>
      <c r="X56" s="38"/>
      <c r="Y56" s="38"/>
      <c r="Z56" s="38"/>
      <c r="AA56" s="38"/>
      <c r="AB56" s="38"/>
      <c r="AC56" s="38"/>
      <c r="AD56" s="38"/>
      <c r="AE56" s="38"/>
      <c r="AF56" s="38"/>
      <c r="AG56" s="38"/>
      <c r="AH56" s="38"/>
      <c r="AI56" s="38"/>
    </row>
    <row r="57" spans="1:35" s="69" customFormat="1" x14ac:dyDescent="0.35">
      <c r="A57" s="64" t="e">
        <f>IF(+'Enrollment worksheet'!#REF!="","",+'Enrollment worksheet'!#REF!)</f>
        <v>#REF!</v>
      </c>
      <c r="B57" s="43" t="e">
        <f>IF(+'Enrollment worksheet'!#REF!="","",+'Enrollment worksheet'!#REF!)</f>
        <v>#REF!</v>
      </c>
      <c r="C57" s="43" t="e">
        <f>IF(+'Enrollment worksheet'!#REF!="","",+'Enrollment worksheet'!#REF!)</f>
        <v>#REF!</v>
      </c>
      <c r="D57" s="43" t="e">
        <f>IF(+'Enrollment worksheet'!#REF!="","",+'Enrollment worksheet'!#REF!)</f>
        <v>#REF!</v>
      </c>
      <c r="E57" s="43" t="e">
        <f>IF(+'Enrollment worksheet'!#REF!="","",+'Enrollment worksheet'!#REF!)</f>
        <v>#REF!</v>
      </c>
      <c r="F57" s="64" t="e">
        <f>IF(+'Enrollment worksheet'!#REF!="","",+'Enrollment worksheet'!#REF!)</f>
        <v>#REF!</v>
      </c>
      <c r="G57" s="156" t="e">
        <f>IF(+'Enrollment worksheet'!#REF!="","",+'Enrollment worksheet'!#REF!)</f>
        <v>#REF!</v>
      </c>
      <c r="H57" s="62" t="e">
        <f>ROUND(IF(ISERROR(VLOOKUP(E57,Legend!$A$30:$B$34,2,FALSE)*F57/12)," ",VLOOKUP(E57,Legend!$A$30:$B$34,2,FALSE)*F57/12),0)</f>
        <v>#VALUE!</v>
      </c>
      <c r="I57" s="72"/>
      <c r="J57" s="72"/>
      <c r="K57" s="72"/>
      <c r="L57" s="72"/>
      <c r="M57" s="72"/>
      <c r="N57" s="72"/>
      <c r="O57" s="72"/>
      <c r="P57" s="72"/>
      <c r="Q57" s="63">
        <f t="shared" si="8"/>
        <v>0</v>
      </c>
      <c r="R57" s="45" t="e">
        <f>IF('Enrollment worksheet'!#REF!="","",+'Enrollment worksheet'!#REF!)</f>
        <v>#REF!</v>
      </c>
      <c r="S57" s="45" t="e">
        <f>IF('Enrollment worksheet'!#REF!="","",+'Enrollment worksheet'!#REF!)</f>
        <v>#REF!</v>
      </c>
      <c r="T57" s="45" t="e">
        <f>IF('Enrollment worksheet'!#REF!="","",+'Enrollment worksheet'!#REF!)</f>
        <v>#REF!</v>
      </c>
      <c r="U57" s="45" t="e">
        <f>IF('Enrollment worksheet'!#REF!="","",+'Enrollment worksheet'!#REF!)</f>
        <v>#REF!</v>
      </c>
      <c r="V57" s="63" t="str">
        <f t="shared" si="9"/>
        <v/>
      </c>
      <c r="W57" s="63" t="str">
        <f t="shared" si="10"/>
        <v/>
      </c>
      <c r="X57" s="38"/>
      <c r="Y57" s="38"/>
      <c r="Z57" s="38"/>
      <c r="AA57" s="38"/>
      <c r="AB57" s="38"/>
      <c r="AC57" s="38"/>
      <c r="AD57" s="38"/>
      <c r="AE57" s="38"/>
      <c r="AF57" s="38"/>
      <c r="AG57" s="38"/>
      <c r="AH57" s="38"/>
      <c r="AI57" s="38"/>
    </row>
    <row r="58" spans="1:35" s="69" customFormat="1" x14ac:dyDescent="0.35">
      <c r="A58" s="64" t="e">
        <f>IF(+'Enrollment worksheet'!#REF!="","",+'Enrollment worksheet'!#REF!)</f>
        <v>#REF!</v>
      </c>
      <c r="B58" s="43" t="e">
        <f>IF(+'Enrollment worksheet'!#REF!="","",+'Enrollment worksheet'!#REF!)</f>
        <v>#REF!</v>
      </c>
      <c r="C58" s="43" t="e">
        <f>IF(+'Enrollment worksheet'!#REF!="","",+'Enrollment worksheet'!#REF!)</f>
        <v>#REF!</v>
      </c>
      <c r="D58" s="43" t="e">
        <f>IF(+'Enrollment worksheet'!#REF!="","",+'Enrollment worksheet'!#REF!)</f>
        <v>#REF!</v>
      </c>
      <c r="E58" s="43" t="e">
        <f>IF(+'Enrollment worksheet'!#REF!="","",+'Enrollment worksheet'!#REF!)</f>
        <v>#REF!</v>
      </c>
      <c r="F58" s="64" t="e">
        <f>IF(+'Enrollment worksheet'!#REF!="","",+'Enrollment worksheet'!#REF!)</f>
        <v>#REF!</v>
      </c>
      <c r="G58" s="156" t="e">
        <f>IF(+'Enrollment worksheet'!#REF!="","",+'Enrollment worksheet'!#REF!)</f>
        <v>#REF!</v>
      </c>
      <c r="H58" s="62" t="e">
        <f>ROUND(IF(ISERROR(VLOOKUP(E58,Legend!$A$30:$B$34,2,FALSE)*F58/12)," ",VLOOKUP(E58,Legend!$A$30:$B$34,2,FALSE)*F58/12),0)</f>
        <v>#VALUE!</v>
      </c>
      <c r="I58" s="72"/>
      <c r="J58" s="72"/>
      <c r="K58" s="72"/>
      <c r="L58" s="72"/>
      <c r="M58" s="72"/>
      <c r="N58" s="72"/>
      <c r="O58" s="72"/>
      <c r="P58" s="72"/>
      <c r="Q58" s="63">
        <f t="shared" si="8"/>
        <v>0</v>
      </c>
      <c r="R58" s="45" t="e">
        <f>IF('Enrollment worksheet'!#REF!="","",+'Enrollment worksheet'!#REF!)</f>
        <v>#REF!</v>
      </c>
      <c r="S58" s="45" t="e">
        <f>IF('Enrollment worksheet'!#REF!="","",+'Enrollment worksheet'!#REF!)</f>
        <v>#REF!</v>
      </c>
      <c r="T58" s="45" t="e">
        <f>IF('Enrollment worksheet'!#REF!="","",+'Enrollment worksheet'!#REF!)</f>
        <v>#REF!</v>
      </c>
      <c r="U58" s="45" t="e">
        <f>IF('Enrollment worksheet'!#REF!="","",+'Enrollment worksheet'!#REF!)</f>
        <v>#REF!</v>
      </c>
      <c r="V58" s="63" t="str">
        <f t="shared" si="9"/>
        <v/>
      </c>
      <c r="W58" s="63" t="str">
        <f t="shared" si="10"/>
        <v/>
      </c>
      <c r="X58" s="38"/>
      <c r="Y58" s="38"/>
      <c r="Z58" s="38"/>
      <c r="AA58" s="38"/>
      <c r="AB58" s="38"/>
      <c r="AC58" s="38"/>
      <c r="AD58" s="38"/>
      <c r="AE58" s="38"/>
      <c r="AF58" s="38"/>
      <c r="AG58" s="38"/>
      <c r="AH58" s="38"/>
      <c r="AI58" s="38"/>
    </row>
    <row r="59" spans="1:35" s="69" customFormat="1" x14ac:dyDescent="0.35">
      <c r="A59" s="64" t="e">
        <f>IF(+'Enrollment worksheet'!#REF!="","",+'Enrollment worksheet'!#REF!)</f>
        <v>#REF!</v>
      </c>
      <c r="B59" s="43" t="e">
        <f>IF(+'Enrollment worksheet'!#REF!="","",+'Enrollment worksheet'!#REF!)</f>
        <v>#REF!</v>
      </c>
      <c r="C59" s="43" t="e">
        <f>IF(+'Enrollment worksheet'!#REF!="","",+'Enrollment worksheet'!#REF!)</f>
        <v>#REF!</v>
      </c>
      <c r="D59" s="43" t="e">
        <f>IF(+'Enrollment worksheet'!#REF!="","",+'Enrollment worksheet'!#REF!)</f>
        <v>#REF!</v>
      </c>
      <c r="E59" s="43" t="e">
        <f>IF(+'Enrollment worksheet'!#REF!="","",+'Enrollment worksheet'!#REF!)</f>
        <v>#REF!</v>
      </c>
      <c r="F59" s="64" t="e">
        <f>IF(+'Enrollment worksheet'!#REF!="","",+'Enrollment worksheet'!#REF!)</f>
        <v>#REF!</v>
      </c>
      <c r="G59" s="156" t="e">
        <f>IF(+'Enrollment worksheet'!#REF!="","",+'Enrollment worksheet'!#REF!)</f>
        <v>#REF!</v>
      </c>
      <c r="H59" s="62" t="e">
        <f>ROUND(IF(ISERROR(VLOOKUP(E59,Legend!$A$30:$B$34,2,FALSE)*F59/12)," ",VLOOKUP(E59,Legend!$A$30:$B$34,2,FALSE)*F59/12),0)</f>
        <v>#VALUE!</v>
      </c>
      <c r="I59" s="72"/>
      <c r="J59" s="72"/>
      <c r="K59" s="72"/>
      <c r="L59" s="72"/>
      <c r="M59" s="72"/>
      <c r="N59" s="72"/>
      <c r="O59" s="72"/>
      <c r="P59" s="72"/>
      <c r="Q59" s="63">
        <f t="shared" si="8"/>
        <v>0</v>
      </c>
      <c r="R59" s="45" t="e">
        <f>IF('Enrollment worksheet'!#REF!="","",+'Enrollment worksheet'!#REF!)</f>
        <v>#REF!</v>
      </c>
      <c r="S59" s="45" t="e">
        <f>IF('Enrollment worksheet'!#REF!="","",+'Enrollment worksheet'!#REF!)</f>
        <v>#REF!</v>
      </c>
      <c r="T59" s="45" t="e">
        <f>IF('Enrollment worksheet'!#REF!="","",+'Enrollment worksheet'!#REF!)</f>
        <v>#REF!</v>
      </c>
      <c r="U59" s="45" t="e">
        <f>IF('Enrollment worksheet'!#REF!="","",+'Enrollment worksheet'!#REF!)</f>
        <v>#REF!</v>
      </c>
      <c r="V59" s="63" t="str">
        <f t="shared" si="9"/>
        <v/>
      </c>
      <c r="W59" s="63" t="str">
        <f t="shared" si="10"/>
        <v/>
      </c>
      <c r="X59" s="38"/>
      <c r="Y59" s="38"/>
      <c r="Z59" s="38"/>
      <c r="AA59" s="38"/>
      <c r="AB59" s="38"/>
      <c r="AC59" s="38"/>
      <c r="AD59" s="38"/>
      <c r="AE59" s="38"/>
      <c r="AF59" s="38"/>
      <c r="AG59" s="38"/>
      <c r="AH59" s="38"/>
      <c r="AI59" s="38"/>
    </row>
    <row r="60" spans="1:35" s="69" customFormat="1" x14ac:dyDescent="0.35">
      <c r="A60" s="64" t="e">
        <f>IF(+'Enrollment worksheet'!#REF!="","",+'Enrollment worksheet'!#REF!)</f>
        <v>#REF!</v>
      </c>
      <c r="B60" s="43" t="e">
        <f>IF(+'Enrollment worksheet'!#REF!="","",+'Enrollment worksheet'!#REF!)</f>
        <v>#REF!</v>
      </c>
      <c r="C60" s="43" t="e">
        <f>IF(+'Enrollment worksheet'!#REF!="","",+'Enrollment worksheet'!#REF!)</f>
        <v>#REF!</v>
      </c>
      <c r="D60" s="43" t="e">
        <f>IF(+'Enrollment worksheet'!#REF!="","",+'Enrollment worksheet'!#REF!)</f>
        <v>#REF!</v>
      </c>
      <c r="E60" s="43" t="e">
        <f>IF(+'Enrollment worksheet'!#REF!="","",+'Enrollment worksheet'!#REF!)</f>
        <v>#REF!</v>
      </c>
      <c r="F60" s="64" t="e">
        <f>IF(+'Enrollment worksheet'!#REF!="","",+'Enrollment worksheet'!#REF!)</f>
        <v>#REF!</v>
      </c>
      <c r="G60" s="156" t="e">
        <f>IF(+'Enrollment worksheet'!#REF!="","",+'Enrollment worksheet'!#REF!)</f>
        <v>#REF!</v>
      </c>
      <c r="H60" s="62" t="e">
        <f>ROUND(IF(ISERROR(VLOOKUP(E60,Legend!$A$30:$B$34,2,FALSE)*F60/12)," ",VLOOKUP(E60,Legend!$A$30:$B$34,2,FALSE)*F60/12),0)</f>
        <v>#VALUE!</v>
      </c>
      <c r="I60" s="72"/>
      <c r="J60" s="72"/>
      <c r="K60" s="72"/>
      <c r="L60" s="72"/>
      <c r="M60" s="72"/>
      <c r="N60" s="72"/>
      <c r="O60" s="72"/>
      <c r="P60" s="72"/>
      <c r="Q60" s="63">
        <f t="shared" si="8"/>
        <v>0</v>
      </c>
      <c r="R60" s="45" t="e">
        <f>IF('Enrollment worksheet'!#REF!="","",+'Enrollment worksheet'!#REF!)</f>
        <v>#REF!</v>
      </c>
      <c r="S60" s="45" t="e">
        <f>IF('Enrollment worksheet'!#REF!="","",+'Enrollment worksheet'!#REF!)</f>
        <v>#REF!</v>
      </c>
      <c r="T60" s="45" t="e">
        <f>IF('Enrollment worksheet'!#REF!="","",+'Enrollment worksheet'!#REF!)</f>
        <v>#REF!</v>
      </c>
      <c r="U60" s="45" t="e">
        <f>IF('Enrollment worksheet'!#REF!="","",+'Enrollment worksheet'!#REF!)</f>
        <v>#REF!</v>
      </c>
      <c r="V60" s="63" t="str">
        <f t="shared" si="9"/>
        <v/>
      </c>
      <c r="W60" s="63" t="str">
        <f t="shared" si="10"/>
        <v/>
      </c>
      <c r="X60" s="38"/>
      <c r="Y60" s="38"/>
      <c r="Z60" s="38"/>
      <c r="AA60" s="38"/>
      <c r="AB60" s="38"/>
      <c r="AC60" s="38"/>
      <c r="AD60" s="38"/>
      <c r="AE60" s="38"/>
      <c r="AF60" s="38"/>
      <c r="AG60" s="38"/>
      <c r="AH60" s="38"/>
      <c r="AI60" s="38"/>
    </row>
    <row r="61" spans="1:35" s="69" customFormat="1" x14ac:dyDescent="0.35">
      <c r="A61" s="64" t="e">
        <f>IF(+'Enrollment worksheet'!#REF!="","",+'Enrollment worksheet'!#REF!)</f>
        <v>#REF!</v>
      </c>
      <c r="B61" s="43" t="e">
        <f>IF(+'Enrollment worksheet'!#REF!="","",+'Enrollment worksheet'!#REF!)</f>
        <v>#REF!</v>
      </c>
      <c r="C61" s="43" t="e">
        <f>IF(+'Enrollment worksheet'!#REF!="","",+'Enrollment worksheet'!#REF!)</f>
        <v>#REF!</v>
      </c>
      <c r="D61" s="43" t="e">
        <f>IF(+'Enrollment worksheet'!#REF!="","",+'Enrollment worksheet'!#REF!)</f>
        <v>#REF!</v>
      </c>
      <c r="E61" s="43" t="e">
        <f>IF(+'Enrollment worksheet'!#REF!="","",+'Enrollment worksheet'!#REF!)</f>
        <v>#REF!</v>
      </c>
      <c r="F61" s="64" t="e">
        <f>IF(+'Enrollment worksheet'!#REF!="","",+'Enrollment worksheet'!#REF!)</f>
        <v>#REF!</v>
      </c>
      <c r="G61" s="156" t="e">
        <f>IF(+'Enrollment worksheet'!#REF!="","",+'Enrollment worksheet'!#REF!)</f>
        <v>#REF!</v>
      </c>
      <c r="H61" s="62" t="e">
        <f>ROUND(IF(ISERROR(VLOOKUP(E61,Legend!$A$30:$B$34,2,FALSE)*F61/12)," ",VLOOKUP(E61,Legend!$A$30:$B$34,2,FALSE)*F61/12),0)</f>
        <v>#VALUE!</v>
      </c>
      <c r="I61" s="72"/>
      <c r="J61" s="72"/>
      <c r="K61" s="72"/>
      <c r="L61" s="72"/>
      <c r="M61" s="72"/>
      <c r="N61" s="72"/>
      <c r="O61" s="72"/>
      <c r="P61" s="72"/>
      <c r="Q61" s="63">
        <f t="shared" si="8"/>
        <v>0</v>
      </c>
      <c r="R61" s="45" t="e">
        <f>IF('Enrollment worksheet'!#REF!="","",+'Enrollment worksheet'!#REF!)</f>
        <v>#REF!</v>
      </c>
      <c r="S61" s="45" t="e">
        <f>IF('Enrollment worksheet'!#REF!="","",+'Enrollment worksheet'!#REF!)</f>
        <v>#REF!</v>
      </c>
      <c r="T61" s="45" t="e">
        <f>IF('Enrollment worksheet'!#REF!="","",+'Enrollment worksheet'!#REF!)</f>
        <v>#REF!</v>
      </c>
      <c r="U61" s="45" t="e">
        <f>IF('Enrollment worksheet'!#REF!="","",+'Enrollment worksheet'!#REF!)</f>
        <v>#REF!</v>
      </c>
      <c r="V61" s="63" t="str">
        <f t="shared" si="9"/>
        <v/>
      </c>
      <c r="W61" s="63" t="str">
        <f t="shared" si="10"/>
        <v/>
      </c>
      <c r="X61" s="38"/>
      <c r="Y61" s="38"/>
      <c r="Z61" s="38"/>
      <c r="AA61" s="38"/>
      <c r="AB61" s="38"/>
      <c r="AC61" s="38"/>
      <c r="AD61" s="38"/>
      <c r="AE61" s="38"/>
      <c r="AF61" s="38"/>
      <c r="AG61" s="38"/>
      <c r="AH61" s="38"/>
      <c r="AI61" s="38"/>
    </row>
    <row r="62" spans="1:35" s="69" customFormat="1" x14ac:dyDescent="0.35">
      <c r="A62" s="64" t="e">
        <f>IF(+'Enrollment worksheet'!#REF!="","",+'Enrollment worksheet'!#REF!)</f>
        <v>#REF!</v>
      </c>
      <c r="B62" s="43" t="e">
        <f>IF(+'Enrollment worksheet'!#REF!="","",+'Enrollment worksheet'!#REF!)</f>
        <v>#REF!</v>
      </c>
      <c r="C62" s="43" t="e">
        <f>IF(+'Enrollment worksheet'!#REF!="","",+'Enrollment worksheet'!#REF!)</f>
        <v>#REF!</v>
      </c>
      <c r="D62" s="43" t="e">
        <f>IF(+'Enrollment worksheet'!#REF!="","",+'Enrollment worksheet'!#REF!)</f>
        <v>#REF!</v>
      </c>
      <c r="E62" s="43" t="e">
        <f>IF(+'Enrollment worksheet'!#REF!="","",+'Enrollment worksheet'!#REF!)</f>
        <v>#REF!</v>
      </c>
      <c r="F62" s="64" t="e">
        <f>IF(+'Enrollment worksheet'!#REF!="","",+'Enrollment worksheet'!#REF!)</f>
        <v>#REF!</v>
      </c>
      <c r="G62" s="156" t="e">
        <f>IF(+'Enrollment worksheet'!#REF!="","",+'Enrollment worksheet'!#REF!)</f>
        <v>#REF!</v>
      </c>
      <c r="H62" s="62" t="e">
        <f>ROUND(IF(ISERROR(VLOOKUP(E62,Legend!$A$30:$B$34,2,FALSE)*F62/12)," ",VLOOKUP(E62,Legend!$A$30:$B$34,2,FALSE)*F62/12),0)</f>
        <v>#VALUE!</v>
      </c>
      <c r="I62" s="72"/>
      <c r="J62" s="72"/>
      <c r="K62" s="72"/>
      <c r="L62" s="72"/>
      <c r="M62" s="72"/>
      <c r="N62" s="72"/>
      <c r="O62" s="72"/>
      <c r="P62" s="72"/>
      <c r="Q62" s="63">
        <f t="shared" si="8"/>
        <v>0</v>
      </c>
      <c r="R62" s="45" t="e">
        <f>IF('Enrollment worksheet'!#REF!="","",+'Enrollment worksheet'!#REF!)</f>
        <v>#REF!</v>
      </c>
      <c r="S62" s="45" t="e">
        <f>IF('Enrollment worksheet'!#REF!="","",+'Enrollment worksheet'!#REF!)</f>
        <v>#REF!</v>
      </c>
      <c r="T62" s="45" t="e">
        <f>IF('Enrollment worksheet'!#REF!="","",+'Enrollment worksheet'!#REF!)</f>
        <v>#REF!</v>
      </c>
      <c r="U62" s="45" t="e">
        <f>IF('Enrollment worksheet'!#REF!="","",+'Enrollment worksheet'!#REF!)</f>
        <v>#REF!</v>
      </c>
      <c r="V62" s="63" t="str">
        <f t="shared" si="9"/>
        <v/>
      </c>
      <c r="W62" s="63" t="str">
        <f t="shared" si="10"/>
        <v/>
      </c>
      <c r="X62" s="38"/>
      <c r="Y62" s="38"/>
      <c r="Z62" s="38"/>
      <c r="AA62" s="38"/>
      <c r="AB62" s="38"/>
      <c r="AC62" s="38"/>
      <c r="AD62" s="38"/>
      <c r="AE62" s="38"/>
      <c r="AF62" s="38"/>
      <c r="AG62" s="38"/>
      <c r="AH62" s="38"/>
      <c r="AI62" s="38"/>
    </row>
    <row r="63" spans="1:35" s="69" customFormat="1" x14ac:dyDescent="0.35">
      <c r="A63" s="64" t="e">
        <f>IF(+'Enrollment worksheet'!#REF!="","",+'Enrollment worksheet'!#REF!)</f>
        <v>#REF!</v>
      </c>
      <c r="B63" s="43" t="e">
        <f>IF(+'Enrollment worksheet'!#REF!="","",+'Enrollment worksheet'!#REF!)</f>
        <v>#REF!</v>
      </c>
      <c r="C63" s="43" t="e">
        <f>IF(+'Enrollment worksheet'!#REF!="","",+'Enrollment worksheet'!#REF!)</f>
        <v>#REF!</v>
      </c>
      <c r="D63" s="43" t="e">
        <f>IF(+'Enrollment worksheet'!#REF!="","",+'Enrollment worksheet'!#REF!)</f>
        <v>#REF!</v>
      </c>
      <c r="E63" s="43" t="e">
        <f>IF(+'Enrollment worksheet'!#REF!="","",+'Enrollment worksheet'!#REF!)</f>
        <v>#REF!</v>
      </c>
      <c r="F63" s="64" t="e">
        <f>IF(+'Enrollment worksheet'!#REF!="","",+'Enrollment worksheet'!#REF!)</f>
        <v>#REF!</v>
      </c>
      <c r="G63" s="156" t="e">
        <f>IF(+'Enrollment worksheet'!#REF!="","",+'Enrollment worksheet'!#REF!)</f>
        <v>#REF!</v>
      </c>
      <c r="H63" s="62" t="e">
        <f>ROUND(IF(ISERROR(VLOOKUP(E63,Legend!$A$30:$B$34,2,FALSE)*F63/12)," ",VLOOKUP(E63,Legend!$A$30:$B$34,2,FALSE)*F63/12),0)</f>
        <v>#VALUE!</v>
      </c>
      <c r="I63" s="72"/>
      <c r="J63" s="72"/>
      <c r="K63" s="72"/>
      <c r="L63" s="72"/>
      <c r="M63" s="72"/>
      <c r="N63" s="72"/>
      <c r="O63" s="72"/>
      <c r="P63" s="72"/>
      <c r="Q63" s="63">
        <f t="shared" si="8"/>
        <v>0</v>
      </c>
      <c r="R63" s="45" t="e">
        <f>IF('Enrollment worksheet'!#REF!="","",+'Enrollment worksheet'!#REF!)</f>
        <v>#REF!</v>
      </c>
      <c r="S63" s="45" t="e">
        <f>IF('Enrollment worksheet'!#REF!="","",+'Enrollment worksheet'!#REF!)</f>
        <v>#REF!</v>
      </c>
      <c r="T63" s="45" t="e">
        <f>IF('Enrollment worksheet'!#REF!="","",+'Enrollment worksheet'!#REF!)</f>
        <v>#REF!</v>
      </c>
      <c r="U63" s="45" t="e">
        <f>IF('Enrollment worksheet'!#REF!="","",+'Enrollment worksheet'!#REF!)</f>
        <v>#REF!</v>
      </c>
      <c r="V63" s="63" t="str">
        <f t="shared" si="9"/>
        <v/>
      </c>
      <c r="W63" s="63" t="str">
        <f t="shared" si="10"/>
        <v/>
      </c>
      <c r="X63" s="38"/>
      <c r="Y63" s="38"/>
      <c r="Z63" s="38"/>
      <c r="AA63" s="38"/>
      <c r="AB63" s="38"/>
      <c r="AC63" s="38"/>
      <c r="AD63" s="38"/>
      <c r="AE63" s="38"/>
      <c r="AF63" s="38"/>
      <c r="AG63" s="38"/>
      <c r="AH63" s="38"/>
      <c r="AI63" s="38"/>
    </row>
    <row r="64" spans="1:35" x14ac:dyDescent="0.35">
      <c r="A64" s="64" t="e">
        <f>IF(+'Enrollment worksheet'!#REF!="","",+'Enrollment worksheet'!#REF!)</f>
        <v>#REF!</v>
      </c>
      <c r="B64" s="43" t="e">
        <f>IF(+'Enrollment worksheet'!#REF!="","",+'Enrollment worksheet'!#REF!)</f>
        <v>#REF!</v>
      </c>
      <c r="C64" s="43" t="e">
        <f>IF(+'Enrollment worksheet'!#REF!="","",+'Enrollment worksheet'!#REF!)</f>
        <v>#REF!</v>
      </c>
      <c r="D64" s="43" t="e">
        <f>IF(+'Enrollment worksheet'!#REF!="","",+'Enrollment worksheet'!#REF!)</f>
        <v>#REF!</v>
      </c>
      <c r="E64" s="43" t="e">
        <f>IF(+'Enrollment worksheet'!#REF!="","",+'Enrollment worksheet'!#REF!)</f>
        <v>#REF!</v>
      </c>
      <c r="F64" s="64" t="e">
        <f>IF(+'Enrollment worksheet'!#REF!="","",+'Enrollment worksheet'!#REF!)</f>
        <v>#REF!</v>
      </c>
      <c r="G64" s="156" t="e">
        <f>IF(+'Enrollment worksheet'!#REF!="","",+'Enrollment worksheet'!#REF!)</f>
        <v>#REF!</v>
      </c>
      <c r="H64" s="62" t="e">
        <f>ROUND(IF(ISERROR(VLOOKUP(E64,Legend!$A$30:$B$34,2,FALSE)*F64/12)," ",VLOOKUP(E64,Legend!$A$30:$B$34,2,FALSE)*F64/12),0)</f>
        <v>#VALUE!</v>
      </c>
      <c r="I64" s="72"/>
      <c r="J64" s="72"/>
      <c r="K64" s="72"/>
      <c r="L64" s="72"/>
      <c r="M64" s="72"/>
      <c r="N64" s="72"/>
      <c r="O64" s="72"/>
      <c r="P64" s="72"/>
      <c r="Q64" s="63">
        <f t="shared" si="8"/>
        <v>0</v>
      </c>
      <c r="R64" s="45" t="e">
        <f>IF('Enrollment worksheet'!#REF!="","",+'Enrollment worksheet'!#REF!)</f>
        <v>#REF!</v>
      </c>
      <c r="S64" s="45" t="e">
        <f>IF('Enrollment worksheet'!#REF!="","",+'Enrollment worksheet'!#REF!)</f>
        <v>#REF!</v>
      </c>
      <c r="T64" s="45" t="e">
        <f>IF('Enrollment worksheet'!#REF!="","",+'Enrollment worksheet'!#REF!)</f>
        <v>#REF!</v>
      </c>
      <c r="U64" s="45" t="e">
        <f>IF('Enrollment worksheet'!#REF!="","",+'Enrollment worksheet'!#REF!)</f>
        <v>#REF!</v>
      </c>
      <c r="V64" s="63" t="str">
        <f t="shared" si="9"/>
        <v/>
      </c>
      <c r="W64" s="63" t="str">
        <f t="shared" si="10"/>
        <v/>
      </c>
    </row>
    <row r="65" spans="1:24" ht="15" thickBot="1" x14ac:dyDescent="0.4">
      <c r="A65" s="65"/>
      <c r="B65" s="65"/>
      <c r="C65" s="65"/>
      <c r="D65" s="65"/>
      <c r="E65" s="65"/>
      <c r="F65" s="66"/>
      <c r="G65" s="155"/>
      <c r="H65" s="66"/>
      <c r="I65" s="67">
        <f t="shared" ref="I65:P65" si="11">SUM(I53:I64)</f>
        <v>0</v>
      </c>
      <c r="J65" s="67">
        <f t="shared" si="11"/>
        <v>0</v>
      </c>
      <c r="K65" s="67">
        <f t="shared" si="11"/>
        <v>0</v>
      </c>
      <c r="L65" s="67">
        <f t="shared" si="11"/>
        <v>0</v>
      </c>
      <c r="M65" s="67">
        <f t="shared" si="11"/>
        <v>0</v>
      </c>
      <c r="N65" s="67">
        <f t="shared" si="11"/>
        <v>0</v>
      </c>
      <c r="O65" s="67">
        <f t="shared" si="11"/>
        <v>0</v>
      </c>
      <c r="P65" s="67">
        <f t="shared" si="11"/>
        <v>0</v>
      </c>
      <c r="Q65" s="68">
        <f t="shared" si="8"/>
        <v>0</v>
      </c>
      <c r="R65" s="67" t="e">
        <f>SUM(R53:R64)</f>
        <v>#REF!</v>
      </c>
      <c r="S65" s="67" t="e">
        <f>SUM(S53:S64)</f>
        <v>#REF!</v>
      </c>
      <c r="T65" s="67" t="e">
        <f>SUM(T53:T64)</f>
        <v>#REF!</v>
      </c>
      <c r="U65" s="67" t="e">
        <f>SUM(U53:U64)</f>
        <v>#REF!</v>
      </c>
      <c r="V65" s="68" t="str">
        <f t="shared" si="9"/>
        <v/>
      </c>
      <c r="W65" s="68" t="str">
        <f t="shared" si="10"/>
        <v/>
      </c>
    </row>
    <row r="66" spans="1:24" x14ac:dyDescent="0.35">
      <c r="A66" s="70"/>
      <c r="B66" s="71"/>
      <c r="C66" s="71"/>
      <c r="D66" s="71"/>
      <c r="E66" s="71"/>
      <c r="F66" s="70"/>
      <c r="G66" s="157"/>
      <c r="H66" s="70"/>
      <c r="I66" s="71"/>
      <c r="J66" s="71"/>
      <c r="K66" s="71"/>
      <c r="L66" s="71"/>
      <c r="M66" s="71"/>
      <c r="N66" s="71"/>
      <c r="O66" s="71"/>
      <c r="P66" s="71"/>
      <c r="Q66" s="70"/>
      <c r="R66" s="71"/>
      <c r="S66" s="71"/>
      <c r="T66" s="71"/>
      <c r="U66" s="71"/>
      <c r="V66" s="70"/>
      <c r="W66" s="70"/>
    </row>
    <row r="67" spans="1:24" x14ac:dyDescent="0.35">
      <c r="A67" s="73" t="s">
        <v>141</v>
      </c>
      <c r="B67" s="170"/>
      <c r="C67" s="170"/>
      <c r="D67" s="170"/>
      <c r="E67" s="170"/>
      <c r="F67" s="74"/>
      <c r="G67" s="158"/>
      <c r="H67" s="74"/>
      <c r="I67" s="74"/>
      <c r="J67" s="74"/>
      <c r="K67" s="74"/>
      <c r="L67" s="74"/>
      <c r="M67" s="74"/>
      <c r="N67" s="74"/>
      <c r="O67" s="74"/>
      <c r="P67" s="74"/>
      <c r="Q67" s="74"/>
      <c r="R67" s="74"/>
      <c r="S67" s="74"/>
      <c r="T67" s="74"/>
      <c r="U67" s="74"/>
      <c r="V67" s="74"/>
      <c r="W67" s="75"/>
      <c r="X67" s="48"/>
    </row>
    <row r="68" spans="1:24" ht="43.5" x14ac:dyDescent="0.35">
      <c r="A68" s="76" t="s">
        <v>212</v>
      </c>
      <c r="B68" s="76" t="s">
        <v>209</v>
      </c>
      <c r="C68" s="76" t="s">
        <v>209</v>
      </c>
      <c r="D68" s="147" t="s">
        <v>210</v>
      </c>
      <c r="E68" s="76" t="s">
        <v>211</v>
      </c>
      <c r="F68" s="55" t="s">
        <v>136</v>
      </c>
      <c r="G68" s="152" t="s">
        <v>137</v>
      </c>
      <c r="H68" s="55" t="s">
        <v>138</v>
      </c>
      <c r="I68" s="77" t="s">
        <v>427</v>
      </c>
      <c r="J68" s="77" t="s">
        <v>428</v>
      </c>
      <c r="K68" s="77" t="s">
        <v>429</v>
      </c>
      <c r="L68" s="77" t="s">
        <v>430</v>
      </c>
      <c r="M68" s="77" t="s">
        <v>431</v>
      </c>
      <c r="N68" s="77" t="s">
        <v>432</v>
      </c>
      <c r="O68" s="77" t="s">
        <v>433</v>
      </c>
      <c r="P68" s="77" t="s">
        <v>434</v>
      </c>
      <c r="Q68" s="76" t="s">
        <v>445</v>
      </c>
      <c r="R68" s="77" t="s">
        <v>436</v>
      </c>
      <c r="S68" s="77" t="s">
        <v>437</v>
      </c>
      <c r="T68" s="77" t="s">
        <v>438</v>
      </c>
      <c r="U68" s="77" t="s">
        <v>439</v>
      </c>
      <c r="V68" s="76" t="s">
        <v>446</v>
      </c>
      <c r="W68" s="76" t="s">
        <v>447</v>
      </c>
      <c r="X68" s="78" t="s">
        <v>142</v>
      </c>
    </row>
    <row r="69" spans="1:24" ht="16.5" customHeight="1" x14ac:dyDescent="0.35">
      <c r="A69" s="146" t="s">
        <v>25</v>
      </c>
      <c r="B69" s="79"/>
      <c r="C69" s="79"/>
      <c r="D69" s="79"/>
      <c r="E69" s="79"/>
      <c r="F69" s="79"/>
      <c r="G69" s="159"/>
      <c r="H69" s="79"/>
      <c r="I69" s="79">
        <f t="shared" ref="I69:P69" ca="1" si="12">SUMIF($A$9:$A$65,"Infant",I9:I64)</f>
        <v>0</v>
      </c>
      <c r="J69" s="79">
        <f t="shared" ca="1" si="12"/>
        <v>0</v>
      </c>
      <c r="K69" s="79">
        <f t="shared" ca="1" si="12"/>
        <v>0</v>
      </c>
      <c r="L69" s="79">
        <f t="shared" ca="1" si="12"/>
        <v>0</v>
      </c>
      <c r="M69" s="79">
        <f t="shared" ca="1" si="12"/>
        <v>0</v>
      </c>
      <c r="N69" s="79">
        <f t="shared" ca="1" si="12"/>
        <v>0</v>
      </c>
      <c r="O69" s="79">
        <f t="shared" ca="1" si="12"/>
        <v>0</v>
      </c>
      <c r="P69" s="79">
        <f t="shared" ca="1" si="12"/>
        <v>0</v>
      </c>
      <c r="Q69" s="80">
        <f ca="1">SUM(I69:P69)</f>
        <v>0</v>
      </c>
      <c r="R69" s="79">
        <f ca="1">SUMIF($A$9:$A$65,"Infant",R9:R64)</f>
        <v>0</v>
      </c>
      <c r="S69" s="79">
        <f ca="1">SUMIF($A$9:$A$65,"Infant",S9:S64)</f>
        <v>0</v>
      </c>
      <c r="T69" s="79">
        <f ca="1">SUMIF($A$9:$A$65,"Infant",T9:T64)</f>
        <v>0</v>
      </c>
      <c r="U69" s="79">
        <f ca="1">SUMIF($A$9:$A$65,"Infant",U9:U64)</f>
        <v>0</v>
      </c>
      <c r="V69" s="79">
        <f ca="1">SUM(R69:U69)</f>
        <v>0</v>
      </c>
      <c r="W69" s="143">
        <f ca="1">+V69+Q69</f>
        <v>0</v>
      </c>
      <c r="X69" s="82">
        <f ca="1">AVERAGE(U69,T69,S69,R69,I69,J69,K69,L69,M69,N69,O69,P69)</f>
        <v>0</v>
      </c>
    </row>
    <row r="70" spans="1:24" ht="15.75" customHeight="1" x14ac:dyDescent="0.35">
      <c r="A70" s="146" t="s">
        <v>47</v>
      </c>
      <c r="B70" s="79"/>
      <c r="C70" s="79"/>
      <c r="D70" s="79"/>
      <c r="E70" s="79"/>
      <c r="F70" s="83"/>
      <c r="G70" s="160"/>
      <c r="H70" s="83"/>
      <c r="I70" s="83">
        <f t="shared" ref="I70:P70" ca="1" si="13">SUMIF($A$9:$A$65,"Toddler",I9:I64)</f>
        <v>0</v>
      </c>
      <c r="J70" s="83">
        <f t="shared" ca="1" si="13"/>
        <v>0</v>
      </c>
      <c r="K70" s="83">
        <f t="shared" ca="1" si="13"/>
        <v>0</v>
      </c>
      <c r="L70" s="83">
        <f t="shared" ca="1" si="13"/>
        <v>0</v>
      </c>
      <c r="M70" s="83">
        <f t="shared" ca="1" si="13"/>
        <v>0</v>
      </c>
      <c r="N70" s="83">
        <f t="shared" ca="1" si="13"/>
        <v>0</v>
      </c>
      <c r="O70" s="83">
        <f t="shared" ca="1" si="13"/>
        <v>0</v>
      </c>
      <c r="P70" s="83">
        <f t="shared" ca="1" si="13"/>
        <v>0</v>
      </c>
      <c r="Q70" s="80">
        <f ca="1">SUM(I70:P70)</f>
        <v>0</v>
      </c>
      <c r="R70" s="83">
        <f ca="1">SUMIF($A$9:$A$65,"Toddler",R9:R64)</f>
        <v>0</v>
      </c>
      <c r="S70" s="83">
        <f ca="1">SUMIF($A$9:$A$65,"Toddler",S9:S64)</f>
        <v>0</v>
      </c>
      <c r="T70" s="83">
        <f ca="1">SUMIF($A$9:$A$65,"Toddler",T9:T64)</f>
        <v>0</v>
      </c>
      <c r="U70" s="83">
        <f ca="1">SUMIF($A$9:$A$65,"Toddler",U9:U64)</f>
        <v>0</v>
      </c>
      <c r="V70" s="79">
        <f ca="1">SUM(R70:U70)</f>
        <v>0</v>
      </c>
      <c r="W70" s="143">
        <f ca="1">+V70+Q70</f>
        <v>0</v>
      </c>
      <c r="X70" s="82">
        <f ca="1">AVERAGE(U70,T70,S70,R70,I70,J70,K70,L70,M70,N70,O70,P70)</f>
        <v>0</v>
      </c>
    </row>
    <row r="71" spans="1:24" ht="15.75" customHeight="1" x14ac:dyDescent="0.35">
      <c r="A71" s="146" t="s">
        <v>61</v>
      </c>
      <c r="B71" s="79"/>
      <c r="C71" s="79"/>
      <c r="D71" s="79"/>
      <c r="E71" s="79"/>
      <c r="F71" s="83"/>
      <c r="G71" s="160"/>
      <c r="H71" s="83"/>
      <c r="I71" s="83">
        <f t="shared" ref="I71:P71" ca="1" si="14">SUMIF($A$9:$A$65,"Pre-School (Not Eligible for Kindergarten)",I9:I64)</f>
        <v>0</v>
      </c>
      <c r="J71" s="83">
        <f t="shared" ca="1" si="14"/>
        <v>0</v>
      </c>
      <c r="K71" s="83">
        <f t="shared" ca="1" si="14"/>
        <v>0</v>
      </c>
      <c r="L71" s="83">
        <f t="shared" ca="1" si="14"/>
        <v>0</v>
      </c>
      <c r="M71" s="83">
        <f t="shared" ca="1" si="14"/>
        <v>0</v>
      </c>
      <c r="N71" s="83">
        <f t="shared" ca="1" si="14"/>
        <v>0</v>
      </c>
      <c r="O71" s="83">
        <f t="shared" ca="1" si="14"/>
        <v>0</v>
      </c>
      <c r="P71" s="83">
        <f t="shared" ca="1" si="14"/>
        <v>0</v>
      </c>
      <c r="Q71" s="80">
        <f ca="1">SUM(I71:P71)</f>
        <v>0</v>
      </c>
      <c r="R71" s="83">
        <f ca="1">SUMIF($A$9:$A$65,"Pre-School (Not Eligible for Kindergarten)",R9:R64)</f>
        <v>0</v>
      </c>
      <c r="S71" s="83">
        <f ca="1">SUMIF($A$9:$A$65,"Pre-School (Not Eligible for Kindergarten)",S9:S64)</f>
        <v>0</v>
      </c>
      <c r="T71" s="83">
        <f ca="1">SUMIF($A$9:$A$65,"Pre-School (Not Eligible for Kindergarten)",T9:T64)</f>
        <v>0</v>
      </c>
      <c r="U71" s="83">
        <f ca="1">SUMIF($A$9:$A$65,"Pre-School (Not Eligible for Kindergarten)",U9:U64)</f>
        <v>0</v>
      </c>
      <c r="V71" s="79">
        <f ca="1">SUM(R71:U71)</f>
        <v>0</v>
      </c>
      <c r="W71" s="143">
        <f ca="1">+V71+Q71</f>
        <v>0</v>
      </c>
      <c r="X71" s="82">
        <f ca="1">AVERAGE(U71,T71,S71,R71,I71,J71,K71,L71,M71,N71,O71,P71)</f>
        <v>0</v>
      </c>
    </row>
    <row r="72" spans="1:24" ht="15" thickBot="1" x14ac:dyDescent="0.4">
      <c r="A72" s="65"/>
      <c r="B72" s="65"/>
      <c r="C72" s="65"/>
      <c r="D72" s="65"/>
      <c r="E72" s="65"/>
      <c r="F72" s="66"/>
      <c r="G72" s="155"/>
      <c r="H72" s="66"/>
      <c r="I72" s="67" t="e">
        <f>+I65+I48+I31</f>
        <v>#REF!</v>
      </c>
      <c r="J72" s="67" t="e">
        <f t="shared" ref="J72:U72" si="15">+J65+J48+J31</f>
        <v>#REF!</v>
      </c>
      <c r="K72" s="67" t="e">
        <f t="shared" si="15"/>
        <v>#REF!</v>
      </c>
      <c r="L72" s="67" t="e">
        <f t="shared" si="15"/>
        <v>#REF!</v>
      </c>
      <c r="M72" s="67" t="e">
        <f t="shared" si="15"/>
        <v>#REF!</v>
      </c>
      <c r="N72" s="67" t="e">
        <f t="shared" si="15"/>
        <v>#REF!</v>
      </c>
      <c r="O72" s="67" t="e">
        <f t="shared" si="15"/>
        <v>#REF!</v>
      </c>
      <c r="P72" s="67" t="e">
        <f t="shared" si="15"/>
        <v>#REF!</v>
      </c>
      <c r="Q72" s="144" t="str">
        <f>IF(ISERROR(SUM(I72:P72)),"",(SUM(I72:P72)))</f>
        <v/>
      </c>
      <c r="R72" s="67" t="e">
        <f t="shared" si="15"/>
        <v>#REF!</v>
      </c>
      <c r="S72" s="67" t="e">
        <f t="shared" si="15"/>
        <v>#REF!</v>
      </c>
      <c r="T72" s="67" t="e">
        <f t="shared" si="15"/>
        <v>#REF!</v>
      </c>
      <c r="U72" s="67" t="e">
        <f t="shared" si="15"/>
        <v>#REF!</v>
      </c>
      <c r="V72" s="68" t="str">
        <f>IF(ISERROR(SUM(R72:U72)),"",(SUM(R72:U72)))</f>
        <v/>
      </c>
      <c r="W72" s="144" t="str">
        <f>IF(ISERROR(SUM(U72,T72,S72,R72,P72,O72,N72,M72,L72,K72,J72,I72)),"",(SUM(U72,T72,S72,R72,P72,O72,N72,M72,L72,K72,J72,I72)))</f>
        <v/>
      </c>
      <c r="X72" s="82" t="e">
        <f>AVERAGE(U72,T72,S72,R72,I72,J72,K72,L72,M72,N72,O72,P72)</f>
        <v>#REF!</v>
      </c>
    </row>
    <row r="73" spans="1:24" s="12" customFormat="1" ht="38.25" customHeight="1" x14ac:dyDescent="0.35">
      <c r="A73" s="84"/>
      <c r="B73" s="171"/>
      <c r="C73" s="171"/>
      <c r="D73" s="171"/>
      <c r="E73" s="171"/>
      <c r="F73" s="84"/>
      <c r="G73" s="161"/>
      <c r="H73" s="84"/>
      <c r="I73" s="85"/>
      <c r="J73" s="85"/>
      <c r="K73" s="85"/>
      <c r="L73" s="85"/>
      <c r="M73" s="85"/>
      <c r="N73" s="85"/>
      <c r="O73" s="85"/>
      <c r="P73" s="85"/>
      <c r="Q73" s="86"/>
      <c r="R73" s="85"/>
      <c r="S73" s="85"/>
      <c r="T73" s="85"/>
      <c r="U73" s="85"/>
      <c r="V73" s="86"/>
      <c r="W73" s="86"/>
      <c r="X73" s="48"/>
    </row>
    <row r="74" spans="1:24" s="12" customFormat="1" x14ac:dyDescent="0.35">
      <c r="B74" s="166"/>
      <c r="C74" s="166"/>
      <c r="D74" s="166"/>
      <c r="E74" s="166"/>
      <c r="G74" s="148"/>
    </row>
    <row r="75" spans="1:24" s="12" customFormat="1" x14ac:dyDescent="0.35">
      <c r="B75" s="166"/>
      <c r="C75" s="166"/>
      <c r="D75" s="166"/>
      <c r="E75" s="166"/>
      <c r="G75" s="148"/>
    </row>
    <row r="76" spans="1:24" s="12" customFormat="1" x14ac:dyDescent="0.35">
      <c r="B76" s="166"/>
      <c r="C76" s="166"/>
      <c r="D76" s="166"/>
      <c r="E76" s="166"/>
      <c r="G76" s="148"/>
    </row>
    <row r="77" spans="1:24" s="12" customFormat="1" x14ac:dyDescent="0.35">
      <c r="B77" s="166"/>
      <c r="C77" s="166"/>
      <c r="D77" s="166"/>
      <c r="E77" s="166"/>
      <c r="G77" s="148"/>
    </row>
    <row r="78" spans="1:24" s="12" customFormat="1" x14ac:dyDescent="0.35">
      <c r="B78" s="166"/>
      <c r="C78" s="166"/>
      <c r="D78" s="166"/>
      <c r="E78" s="166"/>
      <c r="G78" s="148"/>
    </row>
    <row r="79" spans="1:24" s="12" customFormat="1" x14ac:dyDescent="0.35">
      <c r="B79" s="166"/>
      <c r="C79" s="166"/>
      <c r="D79" s="166"/>
      <c r="E79" s="166"/>
      <c r="G79" s="148"/>
    </row>
    <row r="80" spans="1:24" s="12" customFormat="1" x14ac:dyDescent="0.35">
      <c r="B80" s="166"/>
      <c r="C80" s="166"/>
      <c r="D80" s="166"/>
      <c r="E80" s="166"/>
      <c r="G80" s="148"/>
    </row>
    <row r="81" spans="2:7" s="12" customFormat="1" x14ac:dyDescent="0.35">
      <c r="B81" s="166"/>
      <c r="C81" s="166"/>
      <c r="D81" s="166"/>
      <c r="E81" s="166"/>
      <c r="G81" s="148"/>
    </row>
    <row r="82" spans="2:7" s="12" customFormat="1" x14ac:dyDescent="0.35">
      <c r="B82" s="166"/>
      <c r="C82" s="166"/>
      <c r="D82" s="166"/>
      <c r="E82" s="166"/>
      <c r="G82" s="148"/>
    </row>
    <row r="83" spans="2:7" s="12" customFormat="1" x14ac:dyDescent="0.35">
      <c r="B83" s="166"/>
      <c r="C83" s="166"/>
      <c r="D83" s="166"/>
      <c r="E83" s="166"/>
      <c r="G83" s="148"/>
    </row>
    <row r="84" spans="2:7" s="12" customFormat="1" x14ac:dyDescent="0.35">
      <c r="B84" s="166"/>
      <c r="C84" s="166"/>
      <c r="D84" s="166"/>
      <c r="E84" s="166"/>
      <c r="G84" s="148"/>
    </row>
    <row r="85" spans="2:7" s="12" customFormat="1" x14ac:dyDescent="0.35">
      <c r="B85" s="166"/>
      <c r="C85" s="166"/>
      <c r="D85" s="166"/>
      <c r="E85" s="166"/>
      <c r="G85" s="148"/>
    </row>
    <row r="86" spans="2:7" s="12" customFormat="1" x14ac:dyDescent="0.35">
      <c r="B86" s="166"/>
      <c r="C86" s="166"/>
      <c r="D86" s="166"/>
      <c r="E86" s="166"/>
      <c r="G86" s="148"/>
    </row>
    <row r="87" spans="2:7" s="12" customFormat="1" x14ac:dyDescent="0.35">
      <c r="B87" s="166"/>
      <c r="C87" s="166"/>
      <c r="D87" s="166"/>
      <c r="E87" s="166"/>
      <c r="G87" s="148"/>
    </row>
    <row r="88" spans="2:7" s="12" customFormat="1" x14ac:dyDescent="0.35">
      <c r="B88" s="166"/>
      <c r="C88" s="166"/>
      <c r="D88" s="166"/>
      <c r="E88" s="166"/>
      <c r="G88" s="148"/>
    </row>
    <row r="89" spans="2:7" s="12" customFormat="1" x14ac:dyDescent="0.35">
      <c r="B89" s="166"/>
      <c r="C89" s="166"/>
      <c r="D89" s="166"/>
      <c r="E89" s="166"/>
      <c r="G89" s="148"/>
    </row>
    <row r="90" spans="2:7" s="12" customFormat="1" x14ac:dyDescent="0.35">
      <c r="B90" s="166"/>
      <c r="C90" s="166"/>
      <c r="D90" s="166"/>
      <c r="E90" s="166"/>
      <c r="G90" s="148"/>
    </row>
    <row r="91" spans="2:7" s="12" customFormat="1" x14ac:dyDescent="0.35">
      <c r="B91" s="166"/>
      <c r="C91" s="166"/>
      <c r="D91" s="166"/>
      <c r="E91" s="166"/>
      <c r="G91" s="148"/>
    </row>
    <row r="92" spans="2:7" s="12" customFormat="1" x14ac:dyDescent="0.35">
      <c r="B92" s="166"/>
      <c r="C92" s="166"/>
      <c r="D92" s="166"/>
      <c r="E92" s="166"/>
      <c r="G92" s="148"/>
    </row>
    <row r="93" spans="2:7" s="12" customFormat="1" x14ac:dyDescent="0.35">
      <c r="B93" s="166"/>
      <c r="C93" s="166"/>
      <c r="D93" s="166"/>
      <c r="E93" s="166"/>
      <c r="G93" s="148"/>
    </row>
    <row r="94" spans="2:7" s="12" customFormat="1" x14ac:dyDescent="0.35">
      <c r="B94" s="166"/>
      <c r="C94" s="166"/>
      <c r="D94" s="166"/>
      <c r="E94" s="166"/>
      <c r="G94" s="148"/>
    </row>
    <row r="95" spans="2:7" s="12" customFormat="1" x14ac:dyDescent="0.35">
      <c r="B95" s="166"/>
      <c r="C95" s="166"/>
      <c r="D95" s="166"/>
      <c r="E95" s="166"/>
      <c r="G95" s="148"/>
    </row>
    <row r="96" spans="2:7" s="12" customFormat="1" x14ac:dyDescent="0.35">
      <c r="B96" s="166"/>
      <c r="C96" s="166"/>
      <c r="D96" s="166"/>
      <c r="E96" s="166"/>
      <c r="G96" s="148"/>
    </row>
    <row r="97" spans="2:7" s="12" customFormat="1" x14ac:dyDescent="0.35">
      <c r="B97" s="166"/>
      <c r="C97" s="166"/>
      <c r="D97" s="166"/>
      <c r="E97" s="166"/>
      <c r="G97" s="148"/>
    </row>
    <row r="98" spans="2:7" s="12" customFormat="1" x14ac:dyDescent="0.35">
      <c r="B98" s="166"/>
      <c r="C98" s="166"/>
      <c r="D98" s="166"/>
      <c r="E98" s="166"/>
      <c r="G98" s="148"/>
    </row>
    <row r="99" spans="2:7" s="12" customFormat="1" x14ac:dyDescent="0.35">
      <c r="B99" s="166"/>
      <c r="C99" s="166"/>
      <c r="D99" s="166"/>
      <c r="E99" s="166"/>
      <c r="G99" s="148"/>
    </row>
    <row r="100" spans="2:7" s="12" customFormat="1" x14ac:dyDescent="0.35">
      <c r="B100" s="166"/>
      <c r="C100" s="166"/>
      <c r="D100" s="166"/>
      <c r="E100" s="166"/>
      <c r="G100" s="148"/>
    </row>
    <row r="101" spans="2:7" s="12" customFormat="1" x14ac:dyDescent="0.35">
      <c r="B101" s="166"/>
      <c r="C101" s="166"/>
      <c r="D101" s="166"/>
      <c r="E101" s="166"/>
      <c r="G101" s="148"/>
    </row>
    <row r="102" spans="2:7" s="12" customFormat="1" x14ac:dyDescent="0.35">
      <c r="B102" s="166"/>
      <c r="C102" s="166"/>
      <c r="D102" s="166"/>
      <c r="E102" s="166"/>
      <c r="G102" s="148"/>
    </row>
    <row r="103" spans="2:7" s="12" customFormat="1" x14ac:dyDescent="0.35">
      <c r="B103" s="166"/>
      <c r="C103" s="166"/>
      <c r="D103" s="166"/>
      <c r="E103" s="166"/>
      <c r="G103" s="148"/>
    </row>
    <row r="104" spans="2:7" s="12" customFormat="1" x14ac:dyDescent="0.35">
      <c r="B104" s="166"/>
      <c r="C104" s="166"/>
      <c r="D104" s="166"/>
      <c r="E104" s="166"/>
      <c r="G104" s="148"/>
    </row>
    <row r="105" spans="2:7" s="12" customFormat="1" x14ac:dyDescent="0.35">
      <c r="B105" s="166"/>
      <c r="C105" s="166"/>
      <c r="D105" s="166"/>
      <c r="E105" s="166"/>
      <c r="G105" s="148"/>
    </row>
    <row r="106" spans="2:7" s="12" customFormat="1" x14ac:dyDescent="0.35">
      <c r="B106" s="166"/>
      <c r="C106" s="166"/>
      <c r="D106" s="166"/>
      <c r="E106" s="166"/>
      <c r="G106" s="148"/>
    </row>
    <row r="107" spans="2:7" s="12" customFormat="1" x14ac:dyDescent="0.35">
      <c r="B107" s="166"/>
      <c r="C107" s="166"/>
      <c r="D107" s="166"/>
      <c r="E107" s="166"/>
      <c r="G107" s="148"/>
    </row>
    <row r="108" spans="2:7" s="12" customFormat="1" x14ac:dyDescent="0.35">
      <c r="B108" s="166"/>
      <c r="C108" s="166"/>
      <c r="D108" s="166"/>
      <c r="E108" s="166"/>
      <c r="G108" s="148"/>
    </row>
    <row r="109" spans="2:7" s="12" customFormat="1" x14ac:dyDescent="0.35">
      <c r="B109" s="166"/>
      <c r="C109" s="166"/>
      <c r="D109" s="166"/>
      <c r="E109" s="166"/>
      <c r="G109" s="148"/>
    </row>
    <row r="110" spans="2:7" s="12" customFormat="1" x14ac:dyDescent="0.35">
      <c r="B110" s="166"/>
      <c r="C110" s="166"/>
      <c r="D110" s="166"/>
      <c r="E110" s="166"/>
      <c r="G110" s="148"/>
    </row>
    <row r="111" spans="2:7" s="12" customFormat="1" x14ac:dyDescent="0.35">
      <c r="B111" s="166"/>
      <c r="C111" s="166"/>
      <c r="D111" s="166"/>
      <c r="E111" s="166"/>
      <c r="G111" s="148"/>
    </row>
    <row r="112" spans="2:7" s="12" customFormat="1" x14ac:dyDescent="0.35">
      <c r="B112" s="166"/>
      <c r="C112" s="166"/>
      <c r="D112" s="166"/>
      <c r="E112" s="166"/>
      <c r="G112" s="148"/>
    </row>
    <row r="113" spans="2:7" s="12" customFormat="1" x14ac:dyDescent="0.35">
      <c r="B113" s="166"/>
      <c r="C113" s="166"/>
      <c r="D113" s="166"/>
      <c r="E113" s="166"/>
      <c r="G113" s="148"/>
    </row>
    <row r="114" spans="2:7" s="12" customFormat="1" x14ac:dyDescent="0.35">
      <c r="B114" s="166"/>
      <c r="C114" s="166"/>
      <c r="D114" s="166"/>
      <c r="E114" s="166"/>
      <c r="G114" s="148"/>
    </row>
    <row r="115" spans="2:7" s="12" customFormat="1" x14ac:dyDescent="0.35">
      <c r="B115" s="166"/>
      <c r="C115" s="166"/>
      <c r="D115" s="166"/>
      <c r="E115" s="166"/>
      <c r="G115" s="148"/>
    </row>
    <row r="116" spans="2:7" s="12" customFormat="1" x14ac:dyDescent="0.35">
      <c r="B116" s="166"/>
      <c r="C116" s="166"/>
      <c r="D116" s="166"/>
      <c r="E116" s="166"/>
      <c r="G116" s="148"/>
    </row>
    <row r="117" spans="2:7" s="12" customFormat="1" x14ac:dyDescent="0.35">
      <c r="B117" s="166"/>
      <c r="C117" s="166"/>
      <c r="D117" s="166"/>
      <c r="E117" s="166"/>
      <c r="G117" s="148"/>
    </row>
    <row r="118" spans="2:7" s="12" customFormat="1" x14ac:dyDescent="0.35">
      <c r="B118" s="166"/>
      <c r="C118" s="166"/>
      <c r="D118" s="166"/>
      <c r="E118" s="166"/>
      <c r="G118" s="148"/>
    </row>
    <row r="119" spans="2:7" s="12" customFormat="1" x14ac:dyDescent="0.35">
      <c r="B119" s="166"/>
      <c r="C119" s="166"/>
      <c r="D119" s="166"/>
      <c r="E119" s="166"/>
      <c r="G119" s="148"/>
    </row>
    <row r="120" spans="2:7" s="12" customFormat="1" x14ac:dyDescent="0.35">
      <c r="B120" s="166"/>
      <c r="C120" s="166"/>
      <c r="D120" s="166"/>
      <c r="E120" s="166"/>
      <c r="G120" s="148"/>
    </row>
    <row r="121" spans="2:7" s="12" customFormat="1" x14ac:dyDescent="0.35">
      <c r="B121" s="166"/>
      <c r="C121" s="166"/>
      <c r="D121" s="166"/>
      <c r="E121" s="166"/>
      <c r="G121" s="148"/>
    </row>
    <row r="122" spans="2:7" s="12" customFormat="1" x14ac:dyDescent="0.35">
      <c r="B122" s="166"/>
      <c r="C122" s="166"/>
      <c r="D122" s="166"/>
      <c r="E122" s="166"/>
      <c r="G122" s="148"/>
    </row>
    <row r="123" spans="2:7" s="12" customFormat="1" x14ac:dyDescent="0.35">
      <c r="B123" s="166"/>
      <c r="C123" s="166"/>
      <c r="D123" s="166"/>
      <c r="E123" s="166"/>
      <c r="G123" s="148"/>
    </row>
    <row r="124" spans="2:7" s="12" customFormat="1" x14ac:dyDescent="0.35">
      <c r="B124" s="166"/>
      <c r="C124" s="166"/>
      <c r="D124" s="166"/>
      <c r="E124" s="166"/>
      <c r="G124" s="148"/>
    </row>
    <row r="125" spans="2:7" s="12" customFormat="1" x14ac:dyDescent="0.35">
      <c r="B125" s="166"/>
      <c r="C125" s="166"/>
      <c r="D125" s="166"/>
      <c r="E125" s="166"/>
      <c r="G125" s="148"/>
    </row>
    <row r="126" spans="2:7" s="12" customFormat="1" x14ac:dyDescent="0.35">
      <c r="B126" s="166"/>
      <c r="C126" s="166"/>
      <c r="D126" s="166"/>
      <c r="E126" s="166"/>
      <c r="G126" s="148"/>
    </row>
    <row r="127" spans="2:7" s="12" customFormat="1" x14ac:dyDescent="0.35">
      <c r="B127" s="166"/>
      <c r="C127" s="166"/>
      <c r="D127" s="166"/>
      <c r="E127" s="166"/>
      <c r="G127" s="148"/>
    </row>
    <row r="128" spans="2:7" s="12" customFormat="1" x14ac:dyDescent="0.35">
      <c r="B128" s="166"/>
      <c r="C128" s="166"/>
      <c r="D128" s="166"/>
      <c r="E128" s="166"/>
      <c r="G128" s="148"/>
    </row>
    <row r="129" spans="2:7" s="12" customFormat="1" x14ac:dyDescent="0.35">
      <c r="B129" s="166"/>
      <c r="C129" s="166"/>
      <c r="D129" s="166"/>
      <c r="E129" s="166"/>
      <c r="G129" s="148"/>
    </row>
    <row r="130" spans="2:7" s="12" customFormat="1" x14ac:dyDescent="0.35">
      <c r="B130" s="166"/>
      <c r="C130" s="166"/>
      <c r="D130" s="166"/>
      <c r="E130" s="166"/>
      <c r="G130" s="148"/>
    </row>
    <row r="131" spans="2:7" s="12" customFormat="1" x14ac:dyDescent="0.35">
      <c r="B131" s="166"/>
      <c r="C131" s="166"/>
      <c r="D131" s="166"/>
      <c r="E131" s="166"/>
      <c r="G131" s="148"/>
    </row>
    <row r="132" spans="2:7" s="12" customFormat="1" x14ac:dyDescent="0.35">
      <c r="B132" s="166"/>
      <c r="C132" s="166"/>
      <c r="D132" s="166"/>
      <c r="E132" s="166"/>
      <c r="G132" s="148"/>
    </row>
    <row r="133" spans="2:7" s="12" customFormat="1" x14ac:dyDescent="0.35">
      <c r="B133" s="166"/>
      <c r="C133" s="166"/>
      <c r="D133" s="166"/>
      <c r="E133" s="166"/>
      <c r="G133" s="148"/>
    </row>
    <row r="134" spans="2:7" s="12" customFormat="1" x14ac:dyDescent="0.35">
      <c r="B134" s="166"/>
      <c r="C134" s="166"/>
      <c r="D134" s="166"/>
      <c r="E134" s="166"/>
      <c r="G134" s="148"/>
    </row>
    <row r="135" spans="2:7" s="12" customFormat="1" x14ac:dyDescent="0.35">
      <c r="B135" s="166"/>
      <c r="C135" s="166"/>
      <c r="D135" s="166"/>
      <c r="E135" s="166"/>
      <c r="G135" s="148"/>
    </row>
    <row r="136" spans="2:7" s="12" customFormat="1" x14ac:dyDescent="0.35">
      <c r="B136" s="166"/>
      <c r="C136" s="166"/>
      <c r="D136" s="166"/>
      <c r="E136" s="166"/>
      <c r="G136" s="148"/>
    </row>
    <row r="137" spans="2:7" s="12" customFormat="1" x14ac:dyDescent="0.35">
      <c r="B137" s="166"/>
      <c r="C137" s="166"/>
      <c r="D137" s="166"/>
      <c r="E137" s="166"/>
      <c r="G137" s="148"/>
    </row>
    <row r="138" spans="2:7" s="12" customFormat="1" x14ac:dyDescent="0.35">
      <c r="B138" s="166"/>
      <c r="C138" s="166"/>
      <c r="D138" s="166"/>
      <c r="E138" s="166"/>
      <c r="G138" s="148"/>
    </row>
    <row r="139" spans="2:7" s="12" customFormat="1" x14ac:dyDescent="0.35">
      <c r="B139" s="166"/>
      <c r="C139" s="166"/>
      <c r="D139" s="166"/>
      <c r="E139" s="166"/>
      <c r="G139" s="148"/>
    </row>
    <row r="140" spans="2:7" s="12" customFormat="1" x14ac:dyDescent="0.35">
      <c r="B140" s="166"/>
      <c r="C140" s="166"/>
      <c r="D140" s="166"/>
      <c r="E140" s="166"/>
      <c r="G140" s="148"/>
    </row>
    <row r="141" spans="2:7" s="12" customFormat="1" x14ac:dyDescent="0.35">
      <c r="B141" s="166"/>
      <c r="C141" s="166"/>
      <c r="D141" s="166"/>
      <c r="E141" s="166"/>
      <c r="G141" s="148"/>
    </row>
    <row r="142" spans="2:7" s="12" customFormat="1" x14ac:dyDescent="0.35">
      <c r="B142" s="166"/>
      <c r="C142" s="166"/>
      <c r="D142" s="166"/>
      <c r="E142" s="166"/>
      <c r="G142" s="148"/>
    </row>
    <row r="143" spans="2:7" s="12" customFormat="1" x14ac:dyDescent="0.35">
      <c r="B143" s="166"/>
      <c r="C143" s="166"/>
      <c r="D143" s="166"/>
      <c r="E143" s="166"/>
      <c r="G143" s="148"/>
    </row>
    <row r="144" spans="2:7" s="12" customFormat="1" x14ac:dyDescent="0.35">
      <c r="B144" s="166"/>
      <c r="C144" s="166"/>
      <c r="D144" s="166"/>
      <c r="E144" s="166"/>
      <c r="G144" s="148"/>
    </row>
    <row r="145" spans="2:7" s="12" customFormat="1" x14ac:dyDescent="0.35">
      <c r="B145" s="166"/>
      <c r="C145" s="166"/>
      <c r="D145" s="166"/>
      <c r="E145" s="166"/>
      <c r="G145" s="148"/>
    </row>
    <row r="146" spans="2:7" s="12" customFormat="1" x14ac:dyDescent="0.35">
      <c r="B146" s="166"/>
      <c r="C146" s="166"/>
      <c r="D146" s="166"/>
      <c r="E146" s="166"/>
      <c r="G146" s="148"/>
    </row>
    <row r="147" spans="2:7" s="12" customFormat="1" x14ac:dyDescent="0.35">
      <c r="B147" s="166"/>
      <c r="C147" s="166"/>
      <c r="D147" s="166"/>
      <c r="E147" s="166"/>
      <c r="G147" s="148"/>
    </row>
    <row r="148" spans="2:7" s="12" customFormat="1" x14ac:dyDescent="0.35">
      <c r="B148" s="166"/>
      <c r="C148" s="166"/>
      <c r="D148" s="166"/>
      <c r="E148" s="166"/>
      <c r="G148" s="148"/>
    </row>
    <row r="149" spans="2:7" s="12" customFormat="1" x14ac:dyDescent="0.35">
      <c r="B149" s="166"/>
      <c r="C149" s="166"/>
      <c r="D149" s="166"/>
      <c r="E149" s="166"/>
      <c r="G149" s="148"/>
    </row>
    <row r="150" spans="2:7" s="12" customFormat="1" x14ac:dyDescent="0.35">
      <c r="B150" s="166"/>
      <c r="C150" s="166"/>
      <c r="D150" s="166"/>
      <c r="E150" s="166"/>
      <c r="G150" s="148"/>
    </row>
    <row r="151" spans="2:7" s="12" customFormat="1" x14ac:dyDescent="0.35">
      <c r="B151" s="166"/>
      <c r="C151" s="166"/>
      <c r="D151" s="166"/>
      <c r="E151" s="166"/>
      <c r="G151" s="148"/>
    </row>
    <row r="152" spans="2:7" s="12" customFormat="1" x14ac:dyDescent="0.35">
      <c r="B152" s="166"/>
      <c r="C152" s="166"/>
      <c r="D152" s="166"/>
      <c r="E152" s="166"/>
      <c r="G152" s="148"/>
    </row>
    <row r="153" spans="2:7" s="12" customFormat="1" x14ac:dyDescent="0.35">
      <c r="B153" s="166"/>
      <c r="C153" s="166"/>
      <c r="D153" s="166"/>
      <c r="E153" s="166"/>
      <c r="G153" s="148"/>
    </row>
    <row r="154" spans="2:7" s="12" customFormat="1" x14ac:dyDescent="0.35">
      <c r="B154" s="166"/>
      <c r="C154" s="166"/>
      <c r="D154" s="166"/>
      <c r="E154" s="166"/>
      <c r="G154" s="148"/>
    </row>
    <row r="155" spans="2:7" s="12" customFormat="1" x14ac:dyDescent="0.35">
      <c r="B155" s="166"/>
      <c r="C155" s="166"/>
      <c r="D155" s="166"/>
      <c r="E155" s="166"/>
      <c r="G155" s="148"/>
    </row>
    <row r="156" spans="2:7" s="12" customFormat="1" x14ac:dyDescent="0.35">
      <c r="B156" s="166"/>
      <c r="C156" s="166"/>
      <c r="D156" s="166"/>
      <c r="E156" s="166"/>
      <c r="G156" s="148"/>
    </row>
    <row r="157" spans="2:7" s="12" customFormat="1" x14ac:dyDescent="0.35">
      <c r="B157" s="166"/>
      <c r="C157" s="166"/>
      <c r="D157" s="166"/>
      <c r="E157" s="166"/>
      <c r="G157" s="148"/>
    </row>
    <row r="158" spans="2:7" s="12" customFormat="1" x14ac:dyDescent="0.35">
      <c r="B158" s="166"/>
      <c r="C158" s="166"/>
      <c r="D158" s="166"/>
      <c r="E158" s="166"/>
      <c r="G158" s="148"/>
    </row>
    <row r="159" spans="2:7" s="12" customFormat="1" x14ac:dyDescent="0.35">
      <c r="B159" s="166"/>
      <c r="C159" s="166"/>
      <c r="D159" s="166"/>
      <c r="E159" s="166"/>
      <c r="G159" s="148"/>
    </row>
    <row r="160" spans="2:7" s="12" customFormat="1" x14ac:dyDescent="0.35">
      <c r="B160" s="166"/>
      <c r="C160" s="166"/>
      <c r="D160" s="166"/>
      <c r="E160" s="166"/>
      <c r="G160" s="148"/>
    </row>
    <row r="161" spans="2:7" s="12" customFormat="1" x14ac:dyDescent="0.35">
      <c r="B161" s="166"/>
      <c r="C161" s="166"/>
      <c r="D161" s="166"/>
      <c r="E161" s="166"/>
      <c r="G161" s="148"/>
    </row>
    <row r="162" spans="2:7" s="12" customFormat="1" x14ac:dyDescent="0.35">
      <c r="B162" s="166"/>
      <c r="C162" s="166"/>
      <c r="D162" s="166"/>
      <c r="E162" s="166"/>
      <c r="G162" s="148"/>
    </row>
    <row r="163" spans="2:7" s="12" customFormat="1" x14ac:dyDescent="0.35">
      <c r="B163" s="166"/>
      <c r="C163" s="166"/>
      <c r="D163" s="166"/>
      <c r="E163" s="166"/>
      <c r="G163" s="148"/>
    </row>
    <row r="164" spans="2:7" s="12" customFormat="1" x14ac:dyDescent="0.35">
      <c r="B164" s="166"/>
      <c r="C164" s="166"/>
      <c r="D164" s="166"/>
      <c r="E164" s="166"/>
      <c r="G164" s="148"/>
    </row>
    <row r="165" spans="2:7" s="12" customFormat="1" x14ac:dyDescent="0.35">
      <c r="B165" s="166"/>
      <c r="C165" s="166"/>
      <c r="D165" s="166"/>
      <c r="E165" s="166"/>
      <c r="G165" s="148"/>
    </row>
    <row r="166" spans="2:7" s="12" customFormat="1" x14ac:dyDescent="0.35">
      <c r="B166" s="166"/>
      <c r="C166" s="166"/>
      <c r="D166" s="166"/>
      <c r="E166" s="166"/>
      <c r="G166" s="148"/>
    </row>
    <row r="167" spans="2:7" s="12" customFormat="1" x14ac:dyDescent="0.35">
      <c r="B167" s="166"/>
      <c r="C167" s="166"/>
      <c r="D167" s="166"/>
      <c r="E167" s="166"/>
      <c r="G167" s="148"/>
    </row>
    <row r="168" spans="2:7" s="12" customFormat="1" x14ac:dyDescent="0.35">
      <c r="B168" s="166"/>
      <c r="C168" s="166"/>
      <c r="D168" s="166"/>
      <c r="E168" s="166"/>
      <c r="G168" s="148"/>
    </row>
    <row r="169" spans="2:7" s="12" customFormat="1" x14ac:dyDescent="0.35">
      <c r="B169" s="166"/>
      <c r="C169" s="166"/>
      <c r="D169" s="166"/>
      <c r="E169" s="166"/>
      <c r="G169" s="148"/>
    </row>
    <row r="170" spans="2:7" s="12" customFormat="1" x14ac:dyDescent="0.35">
      <c r="B170" s="166"/>
      <c r="C170" s="166"/>
      <c r="D170" s="166"/>
      <c r="E170" s="166"/>
      <c r="G170" s="148"/>
    </row>
    <row r="171" spans="2:7" s="12" customFormat="1" x14ac:dyDescent="0.35">
      <c r="B171" s="166"/>
      <c r="C171" s="166"/>
      <c r="D171" s="166"/>
      <c r="E171" s="166"/>
      <c r="G171" s="148"/>
    </row>
    <row r="172" spans="2:7" s="12" customFormat="1" x14ac:dyDescent="0.35">
      <c r="B172" s="166"/>
      <c r="C172" s="166"/>
      <c r="D172" s="166"/>
      <c r="E172" s="166"/>
      <c r="G172" s="148"/>
    </row>
    <row r="173" spans="2:7" s="12" customFormat="1" x14ac:dyDescent="0.35">
      <c r="B173" s="166"/>
      <c r="C173" s="166"/>
      <c r="D173" s="166"/>
      <c r="E173" s="166"/>
      <c r="G173" s="148"/>
    </row>
    <row r="174" spans="2:7" s="12" customFormat="1" x14ac:dyDescent="0.35">
      <c r="B174" s="166"/>
      <c r="C174" s="166"/>
      <c r="D174" s="166"/>
      <c r="E174" s="166"/>
      <c r="G174" s="148"/>
    </row>
    <row r="175" spans="2:7" s="12" customFormat="1" x14ac:dyDescent="0.35">
      <c r="B175" s="166"/>
      <c r="C175" s="166"/>
      <c r="D175" s="166"/>
      <c r="E175" s="166"/>
      <c r="G175" s="148"/>
    </row>
    <row r="176" spans="2:7" s="12" customFormat="1" x14ac:dyDescent="0.35">
      <c r="B176" s="166"/>
      <c r="C176" s="166"/>
      <c r="D176" s="166"/>
      <c r="E176" s="166"/>
      <c r="G176" s="148"/>
    </row>
    <row r="177" spans="2:7" s="12" customFormat="1" x14ac:dyDescent="0.35">
      <c r="B177" s="166"/>
      <c r="C177" s="166"/>
      <c r="D177" s="166"/>
      <c r="E177" s="166"/>
      <c r="G177" s="148"/>
    </row>
    <row r="178" spans="2:7" s="12" customFormat="1" x14ac:dyDescent="0.35">
      <c r="B178" s="166"/>
      <c r="C178" s="166"/>
      <c r="D178" s="166"/>
      <c r="E178" s="166"/>
      <c r="G178" s="148"/>
    </row>
    <row r="179" spans="2:7" s="12" customFormat="1" x14ac:dyDescent="0.35">
      <c r="B179" s="166"/>
      <c r="C179" s="166"/>
      <c r="D179" s="166"/>
      <c r="E179" s="166"/>
      <c r="G179" s="148"/>
    </row>
    <row r="180" spans="2:7" s="12" customFormat="1" x14ac:dyDescent="0.35">
      <c r="B180" s="166"/>
      <c r="C180" s="166"/>
      <c r="D180" s="166"/>
      <c r="E180" s="166"/>
      <c r="G180" s="148"/>
    </row>
    <row r="181" spans="2:7" s="12" customFormat="1" x14ac:dyDescent="0.35">
      <c r="B181" s="166"/>
      <c r="C181" s="166"/>
      <c r="D181" s="166"/>
      <c r="E181" s="166"/>
      <c r="G181" s="148"/>
    </row>
    <row r="182" spans="2:7" s="12" customFormat="1" x14ac:dyDescent="0.35">
      <c r="B182" s="166"/>
      <c r="C182" s="166"/>
      <c r="D182" s="166"/>
      <c r="E182" s="166"/>
      <c r="G182" s="148"/>
    </row>
    <row r="183" spans="2:7" s="12" customFormat="1" x14ac:dyDescent="0.35">
      <c r="B183" s="166"/>
      <c r="C183" s="166"/>
      <c r="D183" s="166"/>
      <c r="E183" s="166"/>
      <c r="G183" s="148"/>
    </row>
    <row r="184" spans="2:7" s="12" customFormat="1" x14ac:dyDescent="0.35">
      <c r="B184" s="166"/>
      <c r="C184" s="166"/>
      <c r="D184" s="166"/>
      <c r="E184" s="166"/>
      <c r="G184" s="148"/>
    </row>
    <row r="185" spans="2:7" s="12" customFormat="1" x14ac:dyDescent="0.35">
      <c r="B185" s="166"/>
      <c r="C185" s="166"/>
      <c r="D185" s="166"/>
      <c r="E185" s="166"/>
      <c r="G185" s="148"/>
    </row>
    <row r="186" spans="2:7" s="12" customFormat="1" x14ac:dyDescent="0.35">
      <c r="B186" s="166"/>
      <c r="C186" s="166"/>
      <c r="D186" s="166"/>
      <c r="E186" s="166"/>
      <c r="G186" s="148"/>
    </row>
    <row r="187" spans="2:7" s="12" customFormat="1" x14ac:dyDescent="0.35">
      <c r="B187" s="166"/>
      <c r="C187" s="166"/>
      <c r="D187" s="166"/>
      <c r="E187" s="166"/>
      <c r="G187" s="148"/>
    </row>
    <row r="188" spans="2:7" s="12" customFormat="1" x14ac:dyDescent="0.35">
      <c r="B188" s="166"/>
      <c r="C188" s="166"/>
      <c r="D188" s="166"/>
      <c r="E188" s="166"/>
      <c r="G188" s="148"/>
    </row>
    <row r="189" spans="2:7" s="12" customFormat="1" x14ac:dyDescent="0.35">
      <c r="B189" s="166"/>
      <c r="C189" s="166"/>
      <c r="D189" s="166"/>
      <c r="E189" s="166"/>
      <c r="G189" s="148"/>
    </row>
    <row r="190" spans="2:7" s="12" customFormat="1" x14ac:dyDescent="0.35">
      <c r="B190" s="166"/>
      <c r="C190" s="166"/>
      <c r="D190" s="166"/>
      <c r="E190" s="166"/>
      <c r="G190" s="148"/>
    </row>
    <row r="191" spans="2:7" s="12" customFormat="1" x14ac:dyDescent="0.35">
      <c r="B191" s="166"/>
      <c r="C191" s="166"/>
      <c r="D191" s="166"/>
      <c r="E191" s="166"/>
      <c r="G191" s="148"/>
    </row>
    <row r="192" spans="2:7" s="12" customFormat="1" x14ac:dyDescent="0.35">
      <c r="B192" s="166"/>
      <c r="C192" s="166"/>
      <c r="D192" s="166"/>
      <c r="E192" s="166"/>
      <c r="G192" s="148"/>
    </row>
    <row r="193" spans="2:7" s="12" customFormat="1" x14ac:dyDescent="0.35">
      <c r="B193" s="166"/>
      <c r="C193" s="166"/>
      <c r="D193" s="166"/>
      <c r="E193" s="166"/>
      <c r="G193" s="148"/>
    </row>
    <row r="194" spans="2:7" s="12" customFormat="1" x14ac:dyDescent="0.35">
      <c r="B194" s="166"/>
      <c r="C194" s="166"/>
      <c r="D194" s="166"/>
      <c r="E194" s="166"/>
      <c r="G194" s="148"/>
    </row>
    <row r="195" spans="2:7" s="12" customFormat="1" x14ac:dyDescent="0.35">
      <c r="B195" s="166"/>
      <c r="C195" s="166"/>
      <c r="D195" s="166"/>
      <c r="E195" s="166"/>
      <c r="G195" s="148"/>
    </row>
    <row r="196" spans="2:7" s="12" customFormat="1" x14ac:dyDescent="0.35">
      <c r="B196" s="166"/>
      <c r="C196" s="166"/>
      <c r="D196" s="166"/>
      <c r="E196" s="166"/>
      <c r="G196" s="148"/>
    </row>
    <row r="197" spans="2:7" s="12" customFormat="1" x14ac:dyDescent="0.35">
      <c r="B197" s="166"/>
      <c r="C197" s="166"/>
      <c r="D197" s="166"/>
      <c r="E197" s="166"/>
      <c r="G197" s="148"/>
    </row>
    <row r="198" spans="2:7" s="12" customFormat="1" x14ac:dyDescent="0.35">
      <c r="B198" s="166"/>
      <c r="C198" s="166"/>
      <c r="D198" s="166"/>
      <c r="E198" s="166"/>
      <c r="G198" s="148"/>
    </row>
    <row r="199" spans="2:7" s="12" customFormat="1" x14ac:dyDescent="0.35">
      <c r="B199" s="166"/>
      <c r="C199" s="166"/>
      <c r="D199" s="166"/>
      <c r="E199" s="166"/>
      <c r="G199" s="148"/>
    </row>
    <row r="200" spans="2:7" s="12" customFormat="1" x14ac:dyDescent="0.35">
      <c r="B200" s="166"/>
      <c r="C200" s="166"/>
      <c r="D200" s="166"/>
      <c r="E200" s="166"/>
      <c r="G200" s="148"/>
    </row>
    <row r="201" spans="2:7" s="12" customFormat="1" x14ac:dyDescent="0.35">
      <c r="B201" s="166"/>
      <c r="C201" s="166"/>
      <c r="D201" s="166"/>
      <c r="E201" s="166"/>
      <c r="G201" s="148"/>
    </row>
    <row r="202" spans="2:7" s="12" customFormat="1" x14ac:dyDescent="0.35">
      <c r="B202" s="166"/>
      <c r="C202" s="166"/>
      <c r="D202" s="166"/>
      <c r="E202" s="166"/>
      <c r="G202" s="148"/>
    </row>
    <row r="203" spans="2:7" s="12" customFormat="1" x14ac:dyDescent="0.35">
      <c r="B203" s="166"/>
      <c r="C203" s="166"/>
      <c r="D203" s="166"/>
      <c r="E203" s="166"/>
      <c r="G203" s="148"/>
    </row>
    <row r="204" spans="2:7" s="12" customFormat="1" x14ac:dyDescent="0.35">
      <c r="B204" s="166"/>
      <c r="C204" s="166"/>
      <c r="D204" s="166"/>
      <c r="E204" s="166"/>
      <c r="G204" s="148"/>
    </row>
    <row r="205" spans="2:7" s="12" customFormat="1" x14ac:dyDescent="0.35">
      <c r="B205" s="166"/>
      <c r="C205" s="166"/>
      <c r="D205" s="166"/>
      <c r="E205" s="166"/>
      <c r="G205" s="148"/>
    </row>
    <row r="206" spans="2:7" s="12" customFormat="1" x14ac:dyDescent="0.35">
      <c r="B206" s="166"/>
      <c r="C206" s="166"/>
      <c r="D206" s="166"/>
      <c r="E206" s="166"/>
      <c r="G206" s="148"/>
    </row>
    <row r="207" spans="2:7" s="12" customFormat="1" x14ac:dyDescent="0.35">
      <c r="B207" s="166"/>
      <c r="C207" s="166"/>
      <c r="D207" s="166"/>
      <c r="E207" s="166"/>
      <c r="G207" s="148"/>
    </row>
    <row r="208" spans="2:7" s="12" customFormat="1" x14ac:dyDescent="0.35">
      <c r="B208" s="166"/>
      <c r="C208" s="166"/>
      <c r="D208" s="166"/>
      <c r="E208" s="166"/>
      <c r="G208" s="148"/>
    </row>
    <row r="209" spans="2:7" s="12" customFormat="1" x14ac:dyDescent="0.35">
      <c r="B209" s="166"/>
      <c r="C209" s="166"/>
      <c r="D209" s="166"/>
      <c r="E209" s="166"/>
      <c r="G209" s="148"/>
    </row>
    <row r="210" spans="2:7" s="12" customFormat="1" x14ac:dyDescent="0.35">
      <c r="B210" s="166"/>
      <c r="C210" s="166"/>
      <c r="D210" s="166"/>
      <c r="E210" s="166"/>
      <c r="G210" s="148"/>
    </row>
    <row r="211" spans="2:7" s="12" customFormat="1" x14ac:dyDescent="0.35">
      <c r="B211" s="166"/>
      <c r="C211" s="166"/>
      <c r="D211" s="166"/>
      <c r="E211" s="166"/>
      <c r="G211" s="148"/>
    </row>
    <row r="212" spans="2:7" s="12" customFormat="1" x14ac:dyDescent="0.35">
      <c r="B212" s="166"/>
      <c r="C212" s="166"/>
      <c r="D212" s="166"/>
      <c r="E212" s="166"/>
      <c r="G212" s="148"/>
    </row>
    <row r="213" spans="2:7" s="12" customFormat="1" x14ac:dyDescent="0.35">
      <c r="B213" s="166"/>
      <c r="C213" s="166"/>
      <c r="D213" s="166"/>
      <c r="E213" s="166"/>
      <c r="G213" s="148"/>
    </row>
    <row r="214" spans="2:7" s="12" customFormat="1" x14ac:dyDescent="0.35">
      <c r="B214" s="166"/>
      <c r="C214" s="166"/>
      <c r="D214" s="166"/>
      <c r="E214" s="166"/>
      <c r="G214" s="148"/>
    </row>
    <row r="215" spans="2:7" s="12" customFormat="1" x14ac:dyDescent="0.35">
      <c r="B215" s="166"/>
      <c r="C215" s="166"/>
      <c r="D215" s="166"/>
      <c r="E215" s="166"/>
      <c r="G215" s="148"/>
    </row>
    <row r="216" spans="2:7" s="12" customFormat="1" x14ac:dyDescent="0.35">
      <c r="B216" s="166"/>
      <c r="C216" s="166"/>
      <c r="D216" s="166"/>
      <c r="E216" s="166"/>
      <c r="G216" s="148"/>
    </row>
    <row r="217" spans="2:7" s="12" customFormat="1" x14ac:dyDescent="0.35">
      <c r="B217" s="166"/>
      <c r="C217" s="166"/>
      <c r="D217" s="166"/>
      <c r="E217" s="166"/>
      <c r="G217" s="148"/>
    </row>
    <row r="218" spans="2:7" s="12" customFormat="1" x14ac:dyDescent="0.35">
      <c r="B218" s="166"/>
      <c r="C218" s="166"/>
      <c r="D218" s="166"/>
      <c r="E218" s="166"/>
      <c r="G218" s="148"/>
    </row>
    <row r="219" spans="2:7" s="12" customFormat="1" x14ac:dyDescent="0.35">
      <c r="B219" s="166"/>
      <c r="C219" s="166"/>
      <c r="D219" s="166"/>
      <c r="E219" s="166"/>
      <c r="G219" s="148"/>
    </row>
    <row r="220" spans="2:7" s="12" customFormat="1" x14ac:dyDescent="0.35">
      <c r="B220" s="166"/>
      <c r="C220" s="166"/>
      <c r="D220" s="166"/>
      <c r="E220" s="166"/>
      <c r="G220" s="148"/>
    </row>
    <row r="221" spans="2:7" s="12" customFormat="1" x14ac:dyDescent="0.35">
      <c r="B221" s="166"/>
      <c r="C221" s="166"/>
      <c r="D221" s="166"/>
      <c r="E221" s="166"/>
      <c r="G221" s="148"/>
    </row>
    <row r="222" spans="2:7" s="12" customFormat="1" x14ac:dyDescent="0.35">
      <c r="B222" s="166"/>
      <c r="C222" s="166"/>
      <c r="D222" s="166"/>
      <c r="E222" s="166"/>
      <c r="G222" s="148"/>
    </row>
    <row r="223" spans="2:7" s="12" customFormat="1" x14ac:dyDescent="0.35">
      <c r="B223" s="166"/>
      <c r="C223" s="166"/>
      <c r="D223" s="166"/>
      <c r="E223" s="166"/>
      <c r="G223" s="148"/>
    </row>
    <row r="224" spans="2:7" s="12" customFormat="1" x14ac:dyDescent="0.35">
      <c r="B224" s="166"/>
      <c r="C224" s="166"/>
      <c r="D224" s="166"/>
      <c r="E224" s="166"/>
      <c r="G224" s="148"/>
    </row>
    <row r="225" spans="2:7" s="12" customFormat="1" x14ac:dyDescent="0.35">
      <c r="B225" s="166"/>
      <c r="C225" s="166"/>
      <c r="D225" s="166"/>
      <c r="E225" s="166"/>
      <c r="G225" s="148"/>
    </row>
    <row r="226" spans="2:7" s="12" customFormat="1" x14ac:dyDescent="0.35">
      <c r="B226" s="166"/>
      <c r="C226" s="166"/>
      <c r="D226" s="166"/>
      <c r="E226" s="166"/>
      <c r="G226" s="148"/>
    </row>
    <row r="227" spans="2:7" s="12" customFormat="1" x14ac:dyDescent="0.35">
      <c r="B227" s="166"/>
      <c r="C227" s="166"/>
      <c r="D227" s="166"/>
      <c r="E227" s="166"/>
      <c r="G227" s="148"/>
    </row>
    <row r="228" spans="2:7" s="12" customFormat="1" x14ac:dyDescent="0.35">
      <c r="B228" s="166"/>
      <c r="C228" s="166"/>
      <c r="D228" s="166"/>
      <c r="E228" s="166"/>
      <c r="G228" s="148"/>
    </row>
    <row r="229" spans="2:7" s="12" customFormat="1" x14ac:dyDescent="0.35">
      <c r="B229" s="166"/>
      <c r="C229" s="166"/>
      <c r="D229" s="166"/>
      <c r="E229" s="166"/>
      <c r="G229" s="148"/>
    </row>
    <row r="230" spans="2:7" s="12" customFormat="1" x14ac:dyDescent="0.35">
      <c r="B230" s="166"/>
      <c r="C230" s="166"/>
      <c r="D230" s="166"/>
      <c r="E230" s="166"/>
      <c r="G230" s="148"/>
    </row>
    <row r="231" spans="2:7" s="12" customFormat="1" x14ac:dyDescent="0.35">
      <c r="B231" s="166"/>
      <c r="C231" s="166"/>
      <c r="D231" s="166"/>
      <c r="E231" s="166"/>
      <c r="G231" s="148"/>
    </row>
    <row r="232" spans="2:7" s="12" customFormat="1" x14ac:dyDescent="0.35">
      <c r="B232" s="166"/>
      <c r="C232" s="166"/>
      <c r="D232" s="166"/>
      <c r="E232" s="166"/>
      <c r="G232" s="148"/>
    </row>
    <row r="233" spans="2:7" s="12" customFormat="1" x14ac:dyDescent="0.35">
      <c r="B233" s="166"/>
      <c r="C233" s="166"/>
      <c r="D233" s="166"/>
      <c r="E233" s="166"/>
      <c r="G233" s="148"/>
    </row>
    <row r="234" spans="2:7" s="12" customFormat="1" x14ac:dyDescent="0.35">
      <c r="B234" s="166"/>
      <c r="C234" s="166"/>
      <c r="D234" s="166"/>
      <c r="E234" s="166"/>
      <c r="G234" s="148"/>
    </row>
    <row r="235" spans="2:7" s="12" customFormat="1" x14ac:dyDescent="0.35">
      <c r="B235" s="166"/>
      <c r="C235" s="166"/>
      <c r="D235" s="166"/>
      <c r="E235" s="166"/>
      <c r="G235" s="148"/>
    </row>
    <row r="236" spans="2:7" s="12" customFormat="1" x14ac:dyDescent="0.35">
      <c r="B236" s="166"/>
      <c r="C236" s="166"/>
      <c r="D236" s="166"/>
      <c r="E236" s="166"/>
      <c r="G236" s="148"/>
    </row>
    <row r="237" spans="2:7" s="12" customFormat="1" x14ac:dyDescent="0.35">
      <c r="B237" s="166"/>
      <c r="C237" s="166"/>
      <c r="D237" s="166"/>
      <c r="E237" s="166"/>
      <c r="G237" s="148"/>
    </row>
    <row r="238" spans="2:7" s="12" customFormat="1" x14ac:dyDescent="0.35">
      <c r="B238" s="166"/>
      <c r="C238" s="166"/>
      <c r="D238" s="166"/>
      <c r="E238" s="166"/>
      <c r="G238" s="148"/>
    </row>
    <row r="239" spans="2:7" s="12" customFormat="1" x14ac:dyDescent="0.35">
      <c r="B239" s="166"/>
      <c r="C239" s="166"/>
      <c r="D239" s="166"/>
      <c r="E239" s="166"/>
      <c r="G239" s="148"/>
    </row>
    <row r="240" spans="2:7" s="12" customFormat="1" x14ac:dyDescent="0.35">
      <c r="B240" s="166"/>
      <c r="C240" s="166"/>
      <c r="D240" s="166"/>
      <c r="E240" s="166"/>
      <c r="G240" s="148"/>
    </row>
    <row r="241" spans="2:7" s="12" customFormat="1" x14ac:dyDescent="0.35">
      <c r="B241" s="166"/>
      <c r="C241" s="166"/>
      <c r="D241" s="166"/>
      <c r="E241" s="166"/>
      <c r="G241" s="148"/>
    </row>
    <row r="242" spans="2:7" s="12" customFormat="1" x14ac:dyDescent="0.35">
      <c r="B242" s="166"/>
      <c r="C242" s="166"/>
      <c r="D242" s="166"/>
      <c r="E242" s="166"/>
      <c r="G242" s="148"/>
    </row>
    <row r="243" spans="2:7" s="12" customFormat="1" x14ac:dyDescent="0.35">
      <c r="B243" s="166"/>
      <c r="C243" s="166"/>
      <c r="D243" s="166"/>
      <c r="E243" s="166"/>
      <c r="G243" s="148"/>
    </row>
    <row r="244" spans="2:7" s="12" customFormat="1" x14ac:dyDescent="0.35">
      <c r="B244" s="166"/>
      <c r="C244" s="166"/>
      <c r="D244" s="166"/>
      <c r="E244" s="166"/>
      <c r="G244" s="148"/>
    </row>
    <row r="245" spans="2:7" s="12" customFormat="1" x14ac:dyDescent="0.35">
      <c r="B245" s="166"/>
      <c r="C245" s="166"/>
      <c r="D245" s="166"/>
      <c r="E245" s="166"/>
      <c r="G245" s="148"/>
    </row>
    <row r="246" spans="2:7" s="12" customFormat="1" x14ac:dyDescent="0.35">
      <c r="B246" s="166"/>
      <c r="C246" s="166"/>
      <c r="D246" s="166"/>
      <c r="E246" s="166"/>
      <c r="G246" s="148"/>
    </row>
    <row r="247" spans="2:7" s="12" customFormat="1" x14ac:dyDescent="0.35">
      <c r="B247" s="166"/>
      <c r="C247" s="166"/>
      <c r="D247" s="166"/>
      <c r="E247" s="166"/>
      <c r="G247" s="148"/>
    </row>
    <row r="248" spans="2:7" s="12" customFormat="1" x14ac:dyDescent="0.35">
      <c r="B248" s="166"/>
      <c r="C248" s="166"/>
      <c r="D248" s="166"/>
      <c r="E248" s="166"/>
      <c r="G248" s="148"/>
    </row>
    <row r="249" spans="2:7" s="12" customFormat="1" x14ac:dyDescent="0.35">
      <c r="B249" s="166"/>
      <c r="C249" s="166"/>
      <c r="D249" s="166"/>
      <c r="E249" s="166"/>
      <c r="G249" s="148"/>
    </row>
    <row r="250" spans="2:7" s="12" customFormat="1" x14ac:dyDescent="0.35">
      <c r="B250" s="166"/>
      <c r="C250" s="166"/>
      <c r="D250" s="166"/>
      <c r="E250" s="166"/>
      <c r="G250" s="148"/>
    </row>
    <row r="251" spans="2:7" s="12" customFormat="1" x14ac:dyDescent="0.35">
      <c r="B251" s="166"/>
      <c r="C251" s="166"/>
      <c r="D251" s="166"/>
      <c r="E251" s="166"/>
      <c r="G251" s="148"/>
    </row>
    <row r="252" spans="2:7" s="12" customFormat="1" x14ac:dyDescent="0.35">
      <c r="B252" s="166"/>
      <c r="C252" s="166"/>
      <c r="D252" s="166"/>
      <c r="E252" s="166"/>
      <c r="G252" s="148"/>
    </row>
    <row r="253" spans="2:7" s="12" customFormat="1" x14ac:dyDescent="0.35">
      <c r="B253" s="166"/>
      <c r="C253" s="166"/>
      <c r="D253" s="166"/>
      <c r="E253" s="166"/>
      <c r="G253" s="148"/>
    </row>
    <row r="254" spans="2:7" s="12" customFormat="1" x14ac:dyDescent="0.35">
      <c r="B254" s="166"/>
      <c r="C254" s="166"/>
      <c r="D254" s="166"/>
      <c r="E254" s="166"/>
      <c r="G254" s="148"/>
    </row>
    <row r="255" spans="2:7" s="12" customFormat="1" x14ac:dyDescent="0.35">
      <c r="B255" s="166"/>
      <c r="C255" s="166"/>
      <c r="D255" s="166"/>
      <c r="E255" s="166"/>
      <c r="G255" s="148"/>
    </row>
    <row r="256" spans="2:7" s="12" customFormat="1" x14ac:dyDescent="0.35">
      <c r="B256" s="166"/>
      <c r="C256" s="166"/>
      <c r="D256" s="166"/>
      <c r="E256" s="166"/>
      <c r="G256" s="148"/>
    </row>
    <row r="257" spans="2:7" s="12" customFormat="1" x14ac:dyDescent="0.35">
      <c r="B257" s="166"/>
      <c r="C257" s="166"/>
      <c r="D257" s="166"/>
      <c r="E257" s="166"/>
      <c r="G257" s="148"/>
    </row>
    <row r="258" spans="2:7" s="12" customFormat="1" x14ac:dyDescent="0.35">
      <c r="B258" s="166"/>
      <c r="C258" s="166"/>
      <c r="D258" s="166"/>
      <c r="E258" s="166"/>
      <c r="G258" s="148"/>
    </row>
    <row r="259" spans="2:7" s="12" customFormat="1" x14ac:dyDescent="0.35">
      <c r="B259" s="166"/>
      <c r="C259" s="166"/>
      <c r="D259" s="166"/>
      <c r="E259" s="166"/>
      <c r="G259" s="148"/>
    </row>
    <row r="260" spans="2:7" s="12" customFormat="1" x14ac:dyDescent="0.35">
      <c r="B260" s="166"/>
      <c r="C260" s="166"/>
      <c r="D260" s="166"/>
      <c r="E260" s="166"/>
      <c r="G260" s="148"/>
    </row>
    <row r="261" spans="2:7" s="12" customFormat="1" x14ac:dyDescent="0.35">
      <c r="B261" s="166"/>
      <c r="C261" s="166"/>
      <c r="D261" s="166"/>
      <c r="E261" s="166"/>
      <c r="G261" s="148"/>
    </row>
    <row r="262" spans="2:7" s="12" customFormat="1" x14ac:dyDescent="0.35">
      <c r="B262" s="166"/>
      <c r="C262" s="166"/>
      <c r="D262" s="166"/>
      <c r="E262" s="166"/>
      <c r="G262" s="148"/>
    </row>
    <row r="263" spans="2:7" s="12" customFormat="1" x14ac:dyDescent="0.35">
      <c r="B263" s="166"/>
      <c r="C263" s="166"/>
      <c r="D263" s="166"/>
      <c r="E263" s="166"/>
      <c r="G263" s="148"/>
    </row>
    <row r="264" spans="2:7" s="12" customFormat="1" x14ac:dyDescent="0.35">
      <c r="B264" s="166"/>
      <c r="C264" s="166"/>
      <c r="D264" s="166"/>
      <c r="E264" s="166"/>
      <c r="G264" s="148"/>
    </row>
    <row r="265" spans="2:7" s="12" customFormat="1" x14ac:dyDescent="0.35">
      <c r="B265" s="166"/>
      <c r="C265" s="166"/>
      <c r="D265" s="166"/>
      <c r="E265" s="166"/>
      <c r="G265" s="148"/>
    </row>
    <row r="266" spans="2:7" s="12" customFormat="1" x14ac:dyDescent="0.35">
      <c r="B266" s="166"/>
      <c r="C266" s="166"/>
      <c r="D266" s="166"/>
      <c r="E266" s="166"/>
      <c r="G266" s="148"/>
    </row>
    <row r="267" spans="2:7" s="12" customFormat="1" x14ac:dyDescent="0.35">
      <c r="B267" s="166"/>
      <c r="C267" s="166"/>
      <c r="D267" s="166"/>
      <c r="E267" s="166"/>
      <c r="G267" s="148"/>
    </row>
    <row r="268" spans="2:7" s="12" customFormat="1" x14ac:dyDescent="0.35">
      <c r="B268" s="166"/>
      <c r="C268" s="166"/>
      <c r="D268" s="166"/>
      <c r="E268" s="166"/>
      <c r="G268" s="148"/>
    </row>
    <row r="269" spans="2:7" s="12" customFormat="1" x14ac:dyDescent="0.35">
      <c r="B269" s="166"/>
      <c r="C269" s="166"/>
      <c r="D269" s="166"/>
      <c r="E269" s="166"/>
      <c r="G269" s="148"/>
    </row>
    <row r="270" spans="2:7" s="12" customFormat="1" x14ac:dyDescent="0.35">
      <c r="B270" s="166"/>
      <c r="C270" s="166"/>
      <c r="D270" s="166"/>
      <c r="E270" s="166"/>
      <c r="G270" s="148"/>
    </row>
    <row r="271" spans="2:7" s="12" customFormat="1" x14ac:dyDescent="0.35">
      <c r="B271" s="166"/>
      <c r="C271" s="166"/>
      <c r="D271" s="166"/>
      <c r="E271" s="166"/>
      <c r="G271" s="148"/>
    </row>
    <row r="272" spans="2:7" s="12" customFormat="1" x14ac:dyDescent="0.35">
      <c r="B272" s="166"/>
      <c r="C272" s="166"/>
      <c r="D272" s="166"/>
      <c r="E272" s="166"/>
      <c r="G272" s="148"/>
    </row>
    <row r="273" spans="1:17" s="12" customFormat="1" x14ac:dyDescent="0.35">
      <c r="B273" s="166"/>
      <c r="C273" s="166"/>
      <c r="D273" s="166"/>
      <c r="E273" s="166"/>
      <c r="G273" s="148"/>
    </row>
    <row r="274" spans="1:17" s="12" customFormat="1" x14ac:dyDescent="0.35">
      <c r="B274" s="166"/>
      <c r="C274" s="166"/>
      <c r="D274" s="166"/>
      <c r="E274" s="166"/>
      <c r="G274" s="148"/>
    </row>
    <row r="275" spans="1:17" s="12" customFormat="1" x14ac:dyDescent="0.35">
      <c r="B275" s="166"/>
      <c r="C275" s="166"/>
      <c r="D275" s="166"/>
      <c r="E275" s="166"/>
      <c r="G275" s="148"/>
    </row>
    <row r="276" spans="1:17" s="12" customFormat="1" x14ac:dyDescent="0.35">
      <c r="B276" s="166"/>
      <c r="C276" s="166"/>
      <c r="D276" s="166"/>
      <c r="E276" s="166"/>
      <c r="G276" s="148"/>
    </row>
    <row r="277" spans="1:17" s="12" customFormat="1" x14ac:dyDescent="0.35">
      <c r="B277" s="166"/>
      <c r="C277" s="166"/>
      <c r="D277" s="166"/>
      <c r="E277" s="166"/>
      <c r="G277" s="148"/>
    </row>
    <row r="278" spans="1:17" s="12" customFormat="1" x14ac:dyDescent="0.35">
      <c r="B278" s="166"/>
      <c r="C278" s="166"/>
      <c r="D278" s="166"/>
      <c r="E278" s="166"/>
      <c r="G278" s="148"/>
    </row>
    <row r="279" spans="1:17" s="12" customFormat="1" x14ac:dyDescent="0.35">
      <c r="B279" s="166"/>
      <c r="C279" s="166"/>
      <c r="D279" s="166"/>
      <c r="E279" s="166"/>
      <c r="G279" s="148"/>
    </row>
    <row r="280" spans="1:17" s="12" customFormat="1" x14ac:dyDescent="0.35">
      <c r="B280" s="166"/>
      <c r="C280" s="166"/>
      <c r="D280" s="166"/>
      <c r="E280" s="166"/>
      <c r="G280" s="148"/>
    </row>
    <row r="281" spans="1:17" s="12" customFormat="1" x14ac:dyDescent="0.35">
      <c r="B281" s="166"/>
      <c r="C281" s="166"/>
      <c r="D281" s="166"/>
      <c r="E281" s="166"/>
      <c r="G281" s="148"/>
    </row>
    <row r="282" spans="1:17" s="12" customFormat="1" x14ac:dyDescent="0.35">
      <c r="B282" s="166"/>
      <c r="C282" s="166"/>
      <c r="D282" s="166"/>
      <c r="E282" s="166"/>
      <c r="G282" s="148"/>
    </row>
    <row r="283" spans="1:17" s="12" customFormat="1" x14ac:dyDescent="0.35">
      <c r="B283" s="166"/>
      <c r="C283" s="166"/>
      <c r="D283" s="166"/>
      <c r="E283" s="166"/>
      <c r="G283" s="148"/>
    </row>
    <row r="284" spans="1:17" s="12" customFormat="1" x14ac:dyDescent="0.35">
      <c r="B284" s="166"/>
      <c r="C284" s="166"/>
      <c r="D284" s="166"/>
      <c r="E284" s="166"/>
      <c r="G284" s="148"/>
    </row>
    <row r="285" spans="1:17" s="12" customFormat="1" x14ac:dyDescent="0.35">
      <c r="B285" s="166"/>
      <c r="C285" s="166"/>
      <c r="D285" s="166"/>
      <c r="E285" s="166"/>
      <c r="G285" s="148"/>
    </row>
    <row r="286" spans="1:17" s="12" customFormat="1" x14ac:dyDescent="0.35">
      <c r="B286" s="166"/>
      <c r="C286" s="166"/>
      <c r="D286" s="166"/>
      <c r="E286" s="166"/>
      <c r="G286" s="148"/>
    </row>
    <row r="287" spans="1:17" s="12" customFormat="1" x14ac:dyDescent="0.35">
      <c r="B287" s="166"/>
      <c r="C287" s="166"/>
      <c r="D287" s="166"/>
      <c r="E287" s="166"/>
      <c r="G287" s="148"/>
    </row>
    <row r="288" spans="1:17" x14ac:dyDescent="0.35">
      <c r="A288" s="12"/>
      <c r="B288" s="166"/>
      <c r="C288" s="166"/>
      <c r="D288" s="166"/>
      <c r="E288" s="166"/>
      <c r="F288" s="12"/>
      <c r="G288" s="148"/>
      <c r="H288" s="12"/>
      <c r="I288" s="12"/>
      <c r="J288" s="12"/>
      <c r="K288" s="12"/>
      <c r="L288" s="12"/>
      <c r="M288" s="12"/>
      <c r="N288" s="12"/>
      <c r="O288" s="12"/>
      <c r="P288" s="12"/>
      <c r="Q288" s="12"/>
    </row>
    <row r="289" spans="1:17" x14ac:dyDescent="0.35">
      <c r="A289" s="12"/>
      <c r="B289" s="166"/>
      <c r="C289" s="166"/>
      <c r="D289" s="166"/>
      <c r="E289" s="166"/>
      <c r="F289" s="12"/>
      <c r="G289" s="148"/>
      <c r="H289" s="12"/>
      <c r="I289" s="12"/>
      <c r="J289" s="12"/>
      <c r="K289" s="12"/>
      <c r="L289" s="12"/>
      <c r="M289" s="12"/>
      <c r="N289" s="12"/>
      <c r="O289" s="12"/>
      <c r="P289" s="12"/>
      <c r="Q289" s="12"/>
    </row>
    <row r="290" spans="1:17" x14ac:dyDescent="0.35">
      <c r="A290" s="12"/>
      <c r="B290" s="166"/>
      <c r="C290" s="166"/>
      <c r="D290" s="166"/>
      <c r="E290" s="166"/>
      <c r="F290" s="12"/>
      <c r="G290" s="148"/>
      <c r="H290" s="12"/>
      <c r="I290" s="12"/>
      <c r="J290" s="12"/>
      <c r="K290" s="12"/>
      <c r="L290" s="12"/>
      <c r="M290" s="12"/>
      <c r="N290" s="12"/>
      <c r="O290" s="12"/>
      <c r="P290" s="12"/>
      <c r="Q290" s="12"/>
    </row>
    <row r="291" spans="1:17" x14ac:dyDescent="0.35">
      <c r="A291" s="12"/>
      <c r="B291" s="166"/>
      <c r="C291" s="166"/>
      <c r="D291" s="166"/>
      <c r="E291" s="166"/>
      <c r="F291" s="12"/>
      <c r="G291" s="148"/>
      <c r="H291" s="12"/>
      <c r="I291" s="12"/>
      <c r="J291" s="12"/>
      <c r="K291" s="12"/>
      <c r="L291" s="12"/>
      <c r="M291" s="12"/>
      <c r="N291" s="12"/>
      <c r="O291" s="12"/>
      <c r="P291" s="12"/>
      <c r="Q291" s="12"/>
    </row>
    <row r="292" spans="1:17" x14ac:dyDescent="0.35">
      <c r="A292" s="12"/>
      <c r="B292" s="166"/>
      <c r="C292" s="166"/>
      <c r="D292" s="166"/>
      <c r="E292" s="166"/>
      <c r="F292" s="12"/>
      <c r="G292" s="148"/>
      <c r="H292" s="12"/>
      <c r="I292" s="12"/>
      <c r="J292" s="12"/>
      <c r="K292" s="12"/>
      <c r="L292" s="12"/>
      <c r="M292" s="12"/>
      <c r="N292" s="12"/>
      <c r="O292" s="12"/>
      <c r="P292" s="12"/>
      <c r="Q292" s="12"/>
    </row>
    <row r="293" spans="1:17" x14ac:dyDescent="0.35">
      <c r="A293" s="12"/>
      <c r="B293" s="166"/>
      <c r="C293" s="166"/>
      <c r="D293" s="166"/>
      <c r="E293" s="166"/>
      <c r="F293" s="12"/>
      <c r="G293" s="148"/>
      <c r="H293" s="12"/>
      <c r="I293" s="12"/>
      <c r="J293" s="12"/>
      <c r="K293" s="12"/>
      <c r="L293" s="12"/>
      <c r="M293" s="12"/>
      <c r="N293" s="12"/>
      <c r="O293" s="12"/>
      <c r="P293" s="12"/>
      <c r="Q293" s="12"/>
    </row>
    <row r="294" spans="1:17" x14ac:dyDescent="0.35">
      <c r="A294" s="12"/>
      <c r="B294" s="166"/>
      <c r="C294" s="166"/>
      <c r="D294" s="166"/>
      <c r="E294" s="166"/>
      <c r="F294" s="12"/>
      <c r="G294" s="148"/>
      <c r="H294" s="12"/>
      <c r="I294" s="12"/>
      <c r="J294" s="12"/>
      <c r="K294" s="12"/>
      <c r="L294" s="12"/>
      <c r="M294" s="12"/>
      <c r="N294" s="12"/>
      <c r="O294" s="12"/>
      <c r="P294" s="12"/>
      <c r="Q294" s="12"/>
    </row>
    <row r="295" spans="1:17" x14ac:dyDescent="0.35">
      <c r="A295" s="12"/>
      <c r="B295" s="166"/>
      <c r="C295" s="166"/>
      <c r="D295" s="166"/>
      <c r="E295" s="166"/>
      <c r="F295" s="12"/>
      <c r="G295" s="148"/>
      <c r="H295" s="12"/>
      <c r="I295" s="12"/>
      <c r="J295" s="12"/>
      <c r="K295" s="12"/>
      <c r="L295" s="12"/>
      <c r="M295" s="12"/>
      <c r="N295" s="12"/>
      <c r="O295" s="12"/>
      <c r="P295" s="12"/>
      <c r="Q295" s="12"/>
    </row>
    <row r="296" spans="1:17" x14ac:dyDescent="0.35">
      <c r="A296" s="12"/>
      <c r="B296" s="166"/>
      <c r="C296" s="166"/>
      <c r="D296" s="166"/>
      <c r="E296" s="166"/>
      <c r="F296" s="12"/>
      <c r="G296" s="148"/>
      <c r="H296" s="12"/>
      <c r="I296" s="12"/>
      <c r="J296" s="12"/>
      <c r="K296" s="12"/>
      <c r="L296" s="12"/>
      <c r="M296" s="12"/>
      <c r="N296" s="12"/>
      <c r="O296" s="12"/>
      <c r="P296" s="12"/>
      <c r="Q296" s="12"/>
    </row>
    <row r="297" spans="1:17" x14ac:dyDescent="0.35">
      <c r="A297" s="12"/>
      <c r="B297" s="166"/>
      <c r="C297" s="166"/>
      <c r="D297" s="166"/>
      <c r="E297" s="166"/>
      <c r="F297" s="12"/>
      <c r="G297" s="148"/>
      <c r="H297" s="12"/>
      <c r="I297" s="12"/>
      <c r="J297" s="12"/>
      <c r="K297" s="12"/>
      <c r="L297" s="12"/>
      <c r="M297" s="12"/>
      <c r="N297" s="12"/>
      <c r="O297" s="12"/>
      <c r="P297" s="12"/>
      <c r="Q297" s="12"/>
    </row>
    <row r="298" spans="1:17" x14ac:dyDescent="0.35">
      <c r="A298" s="12"/>
      <c r="B298" s="166"/>
      <c r="C298" s="166"/>
      <c r="D298" s="166"/>
      <c r="E298" s="166"/>
      <c r="F298" s="12"/>
      <c r="G298" s="148"/>
      <c r="H298" s="12"/>
      <c r="I298" s="12"/>
      <c r="J298" s="12"/>
      <c r="K298" s="12"/>
      <c r="L298" s="12"/>
      <c r="M298" s="12"/>
      <c r="N298" s="12"/>
      <c r="O298" s="12"/>
      <c r="P298" s="12"/>
      <c r="Q298" s="12"/>
    </row>
    <row r="299" spans="1:17" x14ac:dyDescent="0.35">
      <c r="A299" s="12"/>
      <c r="B299" s="166"/>
      <c r="C299" s="166"/>
      <c r="D299" s="166"/>
      <c r="E299" s="166"/>
      <c r="F299" s="12"/>
      <c r="G299" s="148"/>
      <c r="H299" s="12"/>
      <c r="I299" s="12"/>
      <c r="J299" s="12"/>
      <c r="K299" s="12"/>
      <c r="L299" s="12"/>
      <c r="M299" s="12"/>
      <c r="N299" s="12"/>
      <c r="O299" s="12"/>
      <c r="P299" s="12"/>
      <c r="Q299" s="12"/>
    </row>
    <row r="300" spans="1:17" x14ac:dyDescent="0.35">
      <c r="A300" s="12"/>
      <c r="B300" s="166"/>
      <c r="C300" s="166"/>
      <c r="D300" s="166"/>
      <c r="E300" s="166"/>
      <c r="F300" s="12"/>
      <c r="G300" s="148"/>
      <c r="H300" s="12"/>
      <c r="I300" s="12"/>
      <c r="J300" s="12"/>
      <c r="K300" s="12"/>
      <c r="L300" s="12"/>
      <c r="M300" s="12"/>
      <c r="N300" s="12"/>
      <c r="O300" s="12"/>
      <c r="P300" s="12"/>
      <c r="Q300" s="12"/>
    </row>
    <row r="301" spans="1:17" x14ac:dyDescent="0.35">
      <c r="A301" s="12"/>
      <c r="B301" s="166"/>
      <c r="C301" s="166"/>
      <c r="D301" s="166"/>
      <c r="E301" s="166"/>
      <c r="F301" s="12"/>
      <c r="G301" s="148"/>
      <c r="H301" s="12"/>
      <c r="I301" s="12"/>
      <c r="J301" s="12"/>
      <c r="K301" s="12"/>
      <c r="L301" s="12"/>
      <c r="M301" s="12"/>
      <c r="N301" s="12"/>
      <c r="O301" s="12"/>
      <c r="P301" s="12"/>
      <c r="Q301" s="12"/>
    </row>
    <row r="302" spans="1:17" x14ac:dyDescent="0.35">
      <c r="A302" s="12"/>
      <c r="B302" s="166"/>
      <c r="C302" s="166"/>
      <c r="D302" s="166"/>
      <c r="E302" s="166"/>
      <c r="F302" s="12"/>
      <c r="G302" s="148"/>
      <c r="H302" s="12"/>
      <c r="I302" s="12"/>
      <c r="J302" s="12"/>
      <c r="K302" s="12"/>
      <c r="L302" s="12"/>
      <c r="M302" s="12"/>
      <c r="N302" s="12"/>
      <c r="O302" s="12"/>
      <c r="P302" s="12"/>
      <c r="Q302" s="12"/>
    </row>
    <row r="303" spans="1:17" x14ac:dyDescent="0.35">
      <c r="A303" s="12"/>
      <c r="B303" s="166"/>
      <c r="C303" s="166"/>
      <c r="D303" s="166"/>
      <c r="E303" s="166"/>
      <c r="F303" s="12"/>
      <c r="G303" s="148"/>
      <c r="H303" s="12"/>
      <c r="I303" s="12"/>
      <c r="J303" s="12"/>
      <c r="K303" s="12"/>
      <c r="L303" s="12"/>
      <c r="M303" s="12"/>
      <c r="N303" s="12"/>
      <c r="O303" s="12"/>
      <c r="P303" s="12"/>
      <c r="Q303" s="12"/>
    </row>
    <row r="304" spans="1:17" x14ac:dyDescent="0.35">
      <c r="A304" s="12"/>
      <c r="B304" s="166"/>
      <c r="C304" s="166"/>
      <c r="D304" s="166"/>
      <c r="E304" s="166"/>
      <c r="F304" s="12"/>
      <c r="G304" s="148"/>
      <c r="H304" s="12"/>
      <c r="I304" s="12"/>
      <c r="J304" s="12"/>
      <c r="K304" s="12"/>
      <c r="L304" s="12"/>
      <c r="M304" s="12"/>
      <c r="N304" s="12"/>
      <c r="O304" s="12"/>
      <c r="P304" s="12"/>
      <c r="Q304" s="12"/>
    </row>
    <row r="305" spans="1:17" x14ac:dyDescent="0.35">
      <c r="A305" s="12"/>
      <c r="B305" s="166"/>
      <c r="C305" s="166"/>
      <c r="D305" s="166"/>
      <c r="E305" s="166"/>
      <c r="F305" s="12"/>
      <c r="G305" s="148"/>
      <c r="H305" s="12"/>
      <c r="I305" s="12"/>
      <c r="J305" s="12"/>
      <c r="K305" s="12"/>
      <c r="L305" s="12"/>
      <c r="M305" s="12"/>
      <c r="N305" s="12"/>
      <c r="O305" s="12"/>
      <c r="P305" s="12"/>
      <c r="Q305" s="12"/>
    </row>
    <row r="306" spans="1:17" x14ac:dyDescent="0.35">
      <c r="A306" s="12"/>
      <c r="B306" s="166"/>
      <c r="C306" s="166"/>
      <c r="D306" s="166"/>
      <c r="E306" s="166"/>
      <c r="F306" s="12"/>
      <c r="G306" s="148"/>
      <c r="H306" s="12"/>
      <c r="I306" s="12"/>
      <c r="J306" s="12"/>
      <c r="K306" s="12"/>
      <c r="L306" s="12"/>
      <c r="M306" s="12"/>
      <c r="N306" s="12"/>
      <c r="O306" s="12"/>
      <c r="P306" s="12"/>
      <c r="Q306" s="12"/>
    </row>
    <row r="307" spans="1:17" x14ac:dyDescent="0.35">
      <c r="A307" s="12"/>
      <c r="B307" s="166"/>
      <c r="C307" s="166"/>
      <c r="D307" s="166"/>
      <c r="E307" s="166"/>
      <c r="F307" s="12"/>
      <c r="G307" s="148"/>
      <c r="H307" s="12"/>
      <c r="I307" s="12"/>
      <c r="J307" s="12"/>
      <c r="K307" s="12"/>
      <c r="L307" s="12"/>
      <c r="M307" s="12"/>
      <c r="N307" s="12"/>
      <c r="O307" s="12"/>
      <c r="P307" s="12"/>
      <c r="Q307" s="12"/>
    </row>
    <row r="308" spans="1:17" x14ac:dyDescent="0.35">
      <c r="A308" s="12"/>
      <c r="B308" s="166"/>
      <c r="C308" s="166"/>
      <c r="D308" s="166"/>
      <c r="E308" s="166"/>
      <c r="F308" s="12"/>
      <c r="G308" s="148"/>
      <c r="H308" s="12"/>
      <c r="I308" s="12"/>
      <c r="J308" s="12"/>
      <c r="K308" s="12"/>
      <c r="L308" s="12"/>
      <c r="M308" s="12"/>
      <c r="N308" s="12"/>
      <c r="O308" s="12"/>
      <c r="P308" s="12"/>
      <c r="Q308" s="12"/>
    </row>
  </sheetData>
  <dataConsolidate/>
  <conditionalFormatting sqref="C10:W10 Q31 A10:A30 B11:U30 V11:W31">
    <cfRule type="expression" dxfId="59" priority="8">
      <formula>$J$15="HA only"</formula>
    </cfRule>
  </conditionalFormatting>
  <conditionalFormatting sqref="Q48 V36:W48 Q65 V53:W65 C35:W35 A52:W52 V72:W73 A69:W71 A35:A47 B36:G47 A53:G64 I53:U64 Q72:Q73 I36:U47">
    <cfRule type="expression" dxfId="58" priority="7">
      <formula>$J$14="HA only"</formula>
    </cfRule>
  </conditionalFormatting>
  <conditionalFormatting sqref="B10">
    <cfRule type="expression" dxfId="57" priority="6">
      <formula>$J$15="HA only"</formula>
    </cfRule>
  </conditionalFormatting>
  <conditionalFormatting sqref="B35">
    <cfRule type="expression" dxfId="56" priority="5">
      <formula>$J$14="HA only"</formula>
    </cfRule>
  </conditionalFormatting>
  <conditionalFormatting sqref="H36:H47">
    <cfRule type="expression" dxfId="55" priority="4">
      <formula>$J$15="HA only"</formula>
    </cfRule>
  </conditionalFormatting>
  <conditionalFormatting sqref="H53:H64">
    <cfRule type="expression" dxfId="54" priority="3">
      <formula>$J$15="HA only"</formula>
    </cfRule>
  </conditionalFormatting>
  <hyperlinks>
    <hyperlink ref="D9" location="Definition!A1" display="Definition!A1" xr:uid="{00000000-0004-0000-0500-000000000000}"/>
    <hyperlink ref="D34" location="Definition!A1" display="Definition!A1" xr:uid="{00000000-0004-0000-0500-000001000000}"/>
    <hyperlink ref="D51" location="Definition!A1" display="Definition!A1" xr:uid="{00000000-0004-0000-0500-000002000000}"/>
    <hyperlink ref="D68" location="Definition!A1" display="Definition!A1" xr:uid="{00000000-0004-0000-0500-000003000000}"/>
  </hyperlinks>
  <pageMargins left="0.7" right="0.7" top="0.75" bottom="0.75" header="0.3" footer="0.3"/>
  <pageSetup orientation="portrait" r:id="rId1"/>
  <ignoredErrors>
    <ignoredError sqref="I65:Q67 Q53:Q64 Q36:Q48 I69:P72 V53:W65 V30:W30 V66:W67 R69:U72 Q30 I48:P48 Q11:Q17 V11:W11 V31:W33 Q31 V35:W50 V52:W52" unlockedFormula="1"/>
    <ignoredError sqref="Q69:Q72 V69:W72" formula="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S66"/>
  <sheetViews>
    <sheetView workbookViewId="0">
      <selection activeCell="D13" sqref="D13"/>
    </sheetView>
  </sheetViews>
  <sheetFormatPr defaultRowHeight="14.5" x14ac:dyDescent="0.35"/>
  <cols>
    <col min="1" max="1" width="41.08984375" bestFit="1" customWidth="1"/>
    <col min="2" max="2" width="11.54296875" bestFit="1" customWidth="1"/>
    <col min="3" max="3" width="15.08984375" bestFit="1" customWidth="1"/>
    <col min="4" max="4" width="16.90625" customWidth="1"/>
    <col min="5" max="19" width="17.90625" customWidth="1"/>
  </cols>
  <sheetData>
    <row r="1" spans="1:19" s="12" customFormat="1" x14ac:dyDescent="0.35">
      <c r="A1" s="48" t="e">
        <f>+#REF!</f>
        <v>#REF!</v>
      </c>
    </row>
    <row r="2" spans="1:19" s="12" customFormat="1" x14ac:dyDescent="0.35">
      <c r="A2" s="48" t="e">
        <f>+#REF!</f>
        <v>#REF!</v>
      </c>
    </row>
    <row r="3" spans="1:19" s="12" customFormat="1" x14ac:dyDescent="0.35">
      <c r="A3" s="48" t="e">
        <f>+#REF!</f>
        <v>#REF!</v>
      </c>
    </row>
    <row r="4" spans="1:19" s="12" customFormat="1" x14ac:dyDescent="0.35">
      <c r="A4" s="48" t="e">
        <f>+'A) # of Enrolments'!A4</f>
        <v>#REF!</v>
      </c>
    </row>
    <row r="5" spans="1:19" s="12" customFormat="1" x14ac:dyDescent="0.35">
      <c r="A5" s="48"/>
    </row>
    <row r="6" spans="1:19" x14ac:dyDescent="0.35">
      <c r="A6" s="87" t="s">
        <v>143</v>
      </c>
      <c r="B6" s="88"/>
      <c r="C6" s="88"/>
      <c r="D6" s="88"/>
      <c r="E6" s="88"/>
      <c r="F6" s="88"/>
      <c r="G6" s="88"/>
      <c r="H6" s="88"/>
      <c r="I6" s="88"/>
      <c r="J6" s="88"/>
      <c r="K6" s="88"/>
      <c r="L6" s="88"/>
      <c r="M6" s="88"/>
      <c r="N6" s="88"/>
      <c r="O6" s="88"/>
      <c r="P6" s="88"/>
      <c r="Q6" s="88"/>
      <c r="R6" s="88"/>
      <c r="S6" s="88"/>
    </row>
    <row r="7" spans="1:19" x14ac:dyDescent="0.35">
      <c r="A7" s="87"/>
      <c r="B7" s="88"/>
      <c r="C7" s="88"/>
      <c r="D7" s="88"/>
      <c r="E7" s="88"/>
      <c r="F7" s="88"/>
      <c r="G7" s="88"/>
      <c r="H7" s="88"/>
      <c r="I7" s="88"/>
      <c r="J7" s="88"/>
      <c r="K7" s="88"/>
      <c r="L7" s="88"/>
      <c r="M7" s="88"/>
      <c r="N7" s="88"/>
      <c r="O7" s="88"/>
      <c r="P7" s="88"/>
      <c r="Q7" s="88"/>
      <c r="R7" s="88"/>
      <c r="S7" s="88"/>
    </row>
    <row r="8" spans="1:19" x14ac:dyDescent="0.35">
      <c r="A8" s="52" t="s">
        <v>144</v>
      </c>
      <c r="B8" s="53"/>
      <c r="C8" s="53"/>
      <c r="D8" s="53"/>
      <c r="E8" s="53"/>
      <c r="F8" s="53"/>
      <c r="G8" s="53"/>
      <c r="H8" s="53"/>
      <c r="I8" s="53"/>
      <c r="J8" s="53"/>
      <c r="K8" s="53"/>
      <c r="L8" s="53"/>
      <c r="M8" s="53"/>
      <c r="N8" s="53"/>
      <c r="O8" s="53"/>
      <c r="P8" s="53"/>
      <c r="Q8" s="53"/>
      <c r="R8" s="53"/>
      <c r="S8" s="53"/>
    </row>
    <row r="9" spans="1:19" ht="43.5" x14ac:dyDescent="0.35">
      <c r="A9" s="54" t="s">
        <v>213</v>
      </c>
      <c r="B9" s="163" t="s">
        <v>210</v>
      </c>
      <c r="C9" s="55" t="s">
        <v>209</v>
      </c>
      <c r="D9" s="55" t="s">
        <v>211</v>
      </c>
      <c r="E9" s="57" t="s">
        <v>145</v>
      </c>
      <c r="F9" s="57" t="s">
        <v>146</v>
      </c>
      <c r="G9" s="57" t="s">
        <v>147</v>
      </c>
      <c r="H9" s="57" t="s">
        <v>148</v>
      </c>
      <c r="I9" s="57" t="s">
        <v>149</v>
      </c>
      <c r="J9" s="57" t="s">
        <v>150</v>
      </c>
      <c r="K9" s="57" t="s">
        <v>151</v>
      </c>
      <c r="L9" s="57" t="s">
        <v>152</v>
      </c>
      <c r="M9" s="55" t="s">
        <v>153</v>
      </c>
      <c r="N9" s="58" t="s">
        <v>154</v>
      </c>
      <c r="O9" s="58" t="s">
        <v>155</v>
      </c>
      <c r="P9" s="58" t="s">
        <v>156</v>
      </c>
      <c r="Q9" s="58" t="s">
        <v>157</v>
      </c>
      <c r="R9" s="55" t="s">
        <v>158</v>
      </c>
      <c r="S9" s="55" t="s">
        <v>159</v>
      </c>
    </row>
    <row r="10" spans="1:19" ht="4.5" customHeight="1" x14ac:dyDescent="0.35">
      <c r="A10" s="59"/>
      <c r="B10" s="59"/>
      <c r="C10" s="59"/>
      <c r="D10" s="59"/>
      <c r="E10" s="59"/>
      <c r="F10" s="59"/>
      <c r="G10" s="59"/>
      <c r="H10" s="59"/>
      <c r="I10" s="59"/>
      <c r="J10" s="59"/>
      <c r="K10" s="59"/>
      <c r="L10" s="59"/>
      <c r="M10" s="81"/>
      <c r="N10" s="59"/>
      <c r="O10" s="59"/>
      <c r="P10" s="59"/>
      <c r="Q10" s="59"/>
      <c r="R10" s="59"/>
      <c r="S10" s="59"/>
    </row>
    <row r="11" spans="1:19" x14ac:dyDescent="0.35">
      <c r="A11" s="59" t="str">
        <f>+IF('A) # of Enrolments'!A11="","",'A) # of Enrolments'!A11)</f>
        <v/>
      </c>
      <c r="B11" s="89" t="str">
        <f>+IF('A) # of Enrolments'!D11="","",'A) # of Enrolments'!D11)</f>
        <v/>
      </c>
      <c r="C11" s="89" t="str">
        <f>+IF('A) # of Enrolments'!C11="","",'A) # of Enrolments'!C11)</f>
        <v/>
      </c>
      <c r="D11" s="89" t="str">
        <f>+IF('A) # of Enrolments'!E11="","",'A) # of Enrolments'!E11)</f>
        <v/>
      </c>
      <c r="E11" s="90" t="str">
        <f>IF(+'A) # of Enrolments'!G11&gt;0, +'A) # of Enrolments'!G11, "")</f>
        <v/>
      </c>
      <c r="F11" s="90" t="str">
        <f t="shared" ref="F11:L11" si="0">IF(E11&gt;0.001,E11,"")</f>
        <v/>
      </c>
      <c r="G11" s="90" t="str">
        <f t="shared" si="0"/>
        <v/>
      </c>
      <c r="H11" s="90" t="str">
        <f t="shared" si="0"/>
        <v/>
      </c>
      <c r="I11" s="90" t="str">
        <f t="shared" si="0"/>
        <v/>
      </c>
      <c r="J11" s="90" t="str">
        <f t="shared" si="0"/>
        <v/>
      </c>
      <c r="K11" s="90" t="str">
        <f t="shared" si="0"/>
        <v/>
      </c>
      <c r="L11" s="90" t="str">
        <f t="shared" si="0"/>
        <v/>
      </c>
      <c r="M11" s="91" t="str">
        <f>IF(ISERROR(AVERAGE(E11:L11)),"",(AVERAGE(E11:L11)))</f>
        <v/>
      </c>
      <c r="N11" s="90" t="str">
        <f>IF(L11&gt;0.001,L11,"")</f>
        <v/>
      </c>
      <c r="O11" s="90" t="str">
        <f>IF(M11&gt;0.001,M11,"")</f>
        <v/>
      </c>
      <c r="P11" s="90" t="str">
        <f>IF(N11&gt;0.001,N11,"")</f>
        <v/>
      </c>
      <c r="Q11" s="90" t="str">
        <f>IF(O11&gt;0.001,O11,"")</f>
        <v/>
      </c>
      <c r="R11" s="91" t="str">
        <f>IF(ISERROR(AVERAGE(N11:Q11)),"",(AVERAGE(N11:Q11)))</f>
        <v/>
      </c>
      <c r="S11" s="91" t="str">
        <f>IF(ISERROR(AVERAGE(Q11,P11,O11,N11,L11,K11,J11,I11,H11,G11,F11,E11)),"",(AVERAGE(Q11,P11,O11,N11,L11,K11,J11,I11,H11,G11,F11,E11)))</f>
        <v/>
      </c>
    </row>
    <row r="12" spans="1:19" x14ac:dyDescent="0.35">
      <c r="A12" s="59" t="str">
        <f>+IF('A) # of Enrolments'!A12="","",'A) # of Enrolments'!A12)</f>
        <v/>
      </c>
      <c r="B12" s="89" t="str">
        <f>+IF('A) # of Enrolments'!D12="","",'A) # of Enrolments'!D12)</f>
        <v/>
      </c>
      <c r="C12" s="89" t="str">
        <f>+IF('A) # of Enrolments'!C12="","",'A) # of Enrolments'!C12)</f>
        <v/>
      </c>
      <c r="D12" s="89" t="str">
        <f>+IF('A) # of Enrolments'!E12="","",'A) # of Enrolments'!E12)</f>
        <v/>
      </c>
      <c r="E12" s="90" t="str">
        <f>IF(+'A) # of Enrolments'!G12&gt;0, +'A) # of Enrolments'!G12, "")</f>
        <v/>
      </c>
      <c r="F12" s="90" t="str">
        <f t="shared" ref="F12:F30" si="1">IF(E12&gt;0.001,E12,"")</f>
        <v/>
      </c>
      <c r="G12" s="90" t="str">
        <f t="shared" ref="G12:G30" si="2">IF(F12&gt;0.001,F12,"")</f>
        <v/>
      </c>
      <c r="H12" s="90" t="str">
        <f t="shared" ref="H12:H30" si="3">IF(G12&gt;0.001,G12,"")</f>
        <v/>
      </c>
      <c r="I12" s="90" t="str">
        <f t="shared" ref="I12:I30" si="4">IF(H12&gt;0.001,H12,"")</f>
        <v/>
      </c>
      <c r="J12" s="90" t="str">
        <f t="shared" ref="J12:J30" si="5">IF(I12&gt;0.001,I12,"")</f>
        <v/>
      </c>
      <c r="K12" s="90" t="str">
        <f t="shared" ref="K12:K30" si="6">IF(J12&gt;0.001,J12,"")</f>
        <v/>
      </c>
      <c r="L12" s="90" t="str">
        <f t="shared" ref="L12:L30" si="7">IF(K12&gt;0.001,K12,"")</f>
        <v/>
      </c>
      <c r="M12" s="91" t="str">
        <f t="shared" ref="M12:M30" si="8">IF(ISERROR(AVERAGE(E12:L12)),"",(AVERAGE(E12:L12)))</f>
        <v/>
      </c>
      <c r="N12" s="90" t="str">
        <f t="shared" ref="N12:N30" si="9">IF(L12&gt;0.001,L12,"")</f>
        <v/>
      </c>
      <c r="O12" s="90" t="str">
        <f t="shared" ref="O12:O30" si="10">IF(M12&gt;0.001,M12,"")</f>
        <v/>
      </c>
      <c r="P12" s="90" t="str">
        <f t="shared" ref="P12:P30" si="11">IF(N12&gt;0.001,N12,"")</f>
        <v/>
      </c>
      <c r="Q12" s="90" t="str">
        <f t="shared" ref="Q12:Q30" si="12">IF(O12&gt;0.001,O12,"")</f>
        <v/>
      </c>
      <c r="R12" s="91" t="str">
        <f t="shared" ref="R12:R30" si="13">IF(ISERROR(AVERAGE(N12:Q12)),"",(AVERAGE(N12:Q12)))</f>
        <v/>
      </c>
      <c r="S12" s="91" t="str">
        <f t="shared" ref="S12:S30" si="14">IF(ISERROR(AVERAGE(Q12,P12,O12,N12,L12,K12,J12,I12,H12,G12,F12,E12)),"",(AVERAGE(Q12,P12,O12,N12,L12,K12,J12,I12,H12,G12,F12,E12)))</f>
        <v/>
      </c>
    </row>
    <row r="13" spans="1:19" x14ac:dyDescent="0.35">
      <c r="A13" s="59" t="str">
        <f>+IF('A) # of Enrolments'!A13="","",'A) # of Enrolments'!A13)</f>
        <v/>
      </c>
      <c r="B13" s="89" t="str">
        <f>+IF('A) # of Enrolments'!D13="","",'A) # of Enrolments'!D13)</f>
        <v/>
      </c>
      <c r="C13" s="89" t="str">
        <f>+IF('A) # of Enrolments'!C13="","",'A) # of Enrolments'!C13)</f>
        <v/>
      </c>
      <c r="D13" s="89" t="str">
        <f>+IF('A) # of Enrolments'!E13="","",'A) # of Enrolments'!E13)</f>
        <v/>
      </c>
      <c r="E13" s="90" t="str">
        <f>IF(+'A) # of Enrolments'!G13&gt;0, +'A) # of Enrolments'!G13, "")</f>
        <v/>
      </c>
      <c r="F13" s="90" t="str">
        <f t="shared" si="1"/>
        <v/>
      </c>
      <c r="G13" s="90" t="str">
        <f t="shared" si="2"/>
        <v/>
      </c>
      <c r="H13" s="90" t="str">
        <f t="shared" si="3"/>
        <v/>
      </c>
      <c r="I13" s="90" t="str">
        <f t="shared" si="4"/>
        <v/>
      </c>
      <c r="J13" s="90" t="str">
        <f t="shared" si="5"/>
        <v/>
      </c>
      <c r="K13" s="90" t="str">
        <f t="shared" si="6"/>
        <v/>
      </c>
      <c r="L13" s="90" t="str">
        <f t="shared" si="7"/>
        <v/>
      </c>
      <c r="M13" s="91" t="str">
        <f t="shared" si="8"/>
        <v/>
      </c>
      <c r="N13" s="90" t="str">
        <f t="shared" si="9"/>
        <v/>
      </c>
      <c r="O13" s="90" t="str">
        <f t="shared" si="10"/>
        <v/>
      </c>
      <c r="P13" s="90" t="str">
        <f t="shared" si="11"/>
        <v/>
      </c>
      <c r="Q13" s="90" t="str">
        <f t="shared" si="12"/>
        <v/>
      </c>
      <c r="R13" s="91" t="str">
        <f t="shared" si="13"/>
        <v/>
      </c>
      <c r="S13" s="91" t="str">
        <f t="shared" si="14"/>
        <v/>
      </c>
    </row>
    <row r="14" spans="1:19" x14ac:dyDescent="0.35">
      <c r="A14" s="59" t="str">
        <f>+IF('A) # of Enrolments'!A14="","",'A) # of Enrolments'!A14)</f>
        <v/>
      </c>
      <c r="B14" s="89" t="str">
        <f>+IF('A) # of Enrolments'!D14="","",'A) # of Enrolments'!D14)</f>
        <v/>
      </c>
      <c r="C14" s="89" t="str">
        <f>+IF('A) # of Enrolments'!C14="","",'A) # of Enrolments'!C14)</f>
        <v/>
      </c>
      <c r="D14" s="89" t="str">
        <f>+IF('A) # of Enrolments'!E14="","",'A) # of Enrolments'!E14)</f>
        <v/>
      </c>
      <c r="E14" s="90" t="str">
        <f>IF(+'A) # of Enrolments'!G14&gt;0, +'A) # of Enrolments'!G14, "")</f>
        <v/>
      </c>
      <c r="F14" s="90" t="str">
        <f t="shared" si="1"/>
        <v/>
      </c>
      <c r="G14" s="90" t="str">
        <f t="shared" si="2"/>
        <v/>
      </c>
      <c r="H14" s="90" t="str">
        <f t="shared" si="3"/>
        <v/>
      </c>
      <c r="I14" s="90" t="str">
        <f t="shared" si="4"/>
        <v/>
      </c>
      <c r="J14" s="90" t="str">
        <f t="shared" si="5"/>
        <v/>
      </c>
      <c r="K14" s="90" t="str">
        <f t="shared" si="6"/>
        <v/>
      </c>
      <c r="L14" s="90" t="str">
        <f t="shared" si="7"/>
        <v/>
      </c>
      <c r="M14" s="91" t="str">
        <f t="shared" si="8"/>
        <v/>
      </c>
      <c r="N14" s="90" t="str">
        <f t="shared" si="9"/>
        <v/>
      </c>
      <c r="O14" s="90" t="str">
        <f t="shared" si="10"/>
        <v/>
      </c>
      <c r="P14" s="90" t="str">
        <f t="shared" si="11"/>
        <v/>
      </c>
      <c r="Q14" s="90" t="str">
        <f t="shared" si="12"/>
        <v/>
      </c>
      <c r="R14" s="91" t="str">
        <f t="shared" si="13"/>
        <v/>
      </c>
      <c r="S14" s="91" t="str">
        <f t="shared" si="14"/>
        <v/>
      </c>
    </row>
    <row r="15" spans="1:19" x14ac:dyDescent="0.35">
      <c r="A15" s="59" t="str">
        <f>+IF('A) # of Enrolments'!A15="","",'A) # of Enrolments'!A15)</f>
        <v/>
      </c>
      <c r="B15" s="89" t="str">
        <f>+IF('A) # of Enrolments'!D15="","",'A) # of Enrolments'!D15)</f>
        <v/>
      </c>
      <c r="C15" s="89" t="str">
        <f>+IF('A) # of Enrolments'!C15="","",'A) # of Enrolments'!C15)</f>
        <v/>
      </c>
      <c r="D15" s="89" t="str">
        <f>+IF('A) # of Enrolments'!E15="","",'A) # of Enrolments'!E15)</f>
        <v/>
      </c>
      <c r="E15" s="90" t="str">
        <f>IF(+'A) # of Enrolments'!G15&gt;0, +'A) # of Enrolments'!G15, "")</f>
        <v/>
      </c>
      <c r="F15" s="90" t="str">
        <f t="shared" si="1"/>
        <v/>
      </c>
      <c r="G15" s="90" t="str">
        <f t="shared" si="2"/>
        <v/>
      </c>
      <c r="H15" s="90" t="str">
        <f t="shared" si="3"/>
        <v/>
      </c>
      <c r="I15" s="90" t="str">
        <f t="shared" si="4"/>
        <v/>
      </c>
      <c r="J15" s="90" t="str">
        <f t="shared" si="5"/>
        <v/>
      </c>
      <c r="K15" s="90" t="str">
        <f t="shared" si="6"/>
        <v/>
      </c>
      <c r="L15" s="90" t="str">
        <f t="shared" si="7"/>
        <v/>
      </c>
      <c r="M15" s="91" t="str">
        <f t="shared" si="8"/>
        <v/>
      </c>
      <c r="N15" s="90" t="str">
        <f t="shared" si="9"/>
        <v/>
      </c>
      <c r="O15" s="90" t="str">
        <f t="shared" si="10"/>
        <v/>
      </c>
      <c r="P15" s="90" t="str">
        <f t="shared" si="11"/>
        <v/>
      </c>
      <c r="Q15" s="90" t="str">
        <f t="shared" si="12"/>
        <v/>
      </c>
      <c r="R15" s="91" t="str">
        <f t="shared" si="13"/>
        <v/>
      </c>
      <c r="S15" s="91" t="str">
        <f t="shared" si="14"/>
        <v/>
      </c>
    </row>
    <row r="16" spans="1:19" x14ac:dyDescent="0.35">
      <c r="A16" s="59" t="str">
        <f>+IF('A) # of Enrolments'!A16="","",'A) # of Enrolments'!A16)</f>
        <v/>
      </c>
      <c r="B16" s="89" t="str">
        <f>+IF('A) # of Enrolments'!D16="","",'A) # of Enrolments'!D16)</f>
        <v/>
      </c>
      <c r="C16" s="89" t="str">
        <f>+IF('A) # of Enrolments'!C16="","",'A) # of Enrolments'!C16)</f>
        <v/>
      </c>
      <c r="D16" s="89" t="str">
        <f>+IF('A) # of Enrolments'!E16="","",'A) # of Enrolments'!E16)</f>
        <v/>
      </c>
      <c r="E16" s="90" t="str">
        <f>IF(+'A) # of Enrolments'!G16&gt;0, +'A) # of Enrolments'!G16, "")</f>
        <v/>
      </c>
      <c r="F16" s="90" t="str">
        <f t="shared" si="1"/>
        <v/>
      </c>
      <c r="G16" s="90" t="str">
        <f t="shared" si="2"/>
        <v/>
      </c>
      <c r="H16" s="90" t="str">
        <f t="shared" si="3"/>
        <v/>
      </c>
      <c r="I16" s="90" t="str">
        <f t="shared" si="4"/>
        <v/>
      </c>
      <c r="J16" s="90" t="str">
        <f t="shared" si="5"/>
        <v/>
      </c>
      <c r="K16" s="90" t="str">
        <f t="shared" si="6"/>
        <v/>
      </c>
      <c r="L16" s="90" t="str">
        <f t="shared" si="7"/>
        <v/>
      </c>
      <c r="M16" s="91" t="str">
        <f t="shared" si="8"/>
        <v/>
      </c>
      <c r="N16" s="90" t="str">
        <f t="shared" si="9"/>
        <v/>
      </c>
      <c r="O16" s="90" t="str">
        <f t="shared" si="10"/>
        <v/>
      </c>
      <c r="P16" s="90" t="str">
        <f t="shared" si="11"/>
        <v/>
      </c>
      <c r="Q16" s="90" t="str">
        <f t="shared" si="12"/>
        <v/>
      </c>
      <c r="R16" s="91" t="str">
        <f t="shared" si="13"/>
        <v/>
      </c>
      <c r="S16" s="91" t="str">
        <f t="shared" si="14"/>
        <v/>
      </c>
    </row>
    <row r="17" spans="1:19" x14ac:dyDescent="0.35">
      <c r="A17" s="59" t="str">
        <f>+IF('A) # of Enrolments'!A17="","",'A) # of Enrolments'!A17)</f>
        <v/>
      </c>
      <c r="B17" s="89" t="str">
        <f>+IF('A) # of Enrolments'!D17="","",'A) # of Enrolments'!D17)</f>
        <v/>
      </c>
      <c r="C17" s="89" t="str">
        <f>+IF('A) # of Enrolments'!C17="","",'A) # of Enrolments'!C17)</f>
        <v/>
      </c>
      <c r="D17" s="89" t="str">
        <f>+IF('A) # of Enrolments'!E17="","",'A) # of Enrolments'!E17)</f>
        <v/>
      </c>
      <c r="E17" s="90" t="str">
        <f>IF(+'A) # of Enrolments'!G17&gt;0, +'A) # of Enrolments'!G17, "")</f>
        <v/>
      </c>
      <c r="F17" s="90" t="str">
        <f t="shared" si="1"/>
        <v/>
      </c>
      <c r="G17" s="90" t="str">
        <f t="shared" si="2"/>
        <v/>
      </c>
      <c r="H17" s="90" t="str">
        <f t="shared" si="3"/>
        <v/>
      </c>
      <c r="I17" s="90" t="str">
        <f t="shared" si="4"/>
        <v/>
      </c>
      <c r="J17" s="90" t="str">
        <f t="shared" si="5"/>
        <v/>
      </c>
      <c r="K17" s="90" t="str">
        <f t="shared" si="6"/>
        <v/>
      </c>
      <c r="L17" s="90" t="str">
        <f t="shared" si="7"/>
        <v/>
      </c>
      <c r="M17" s="91" t="str">
        <f t="shared" si="8"/>
        <v/>
      </c>
      <c r="N17" s="90" t="str">
        <f t="shared" si="9"/>
        <v/>
      </c>
      <c r="O17" s="90" t="str">
        <f t="shared" si="10"/>
        <v/>
      </c>
      <c r="P17" s="90" t="str">
        <f t="shared" si="11"/>
        <v/>
      </c>
      <c r="Q17" s="90" t="str">
        <f t="shared" si="12"/>
        <v/>
      </c>
      <c r="R17" s="91" t="str">
        <f t="shared" si="13"/>
        <v/>
      </c>
      <c r="S17" s="91" t="str">
        <f t="shared" si="14"/>
        <v/>
      </c>
    </row>
    <row r="18" spans="1:19" x14ac:dyDescent="0.35">
      <c r="A18" s="59" t="str">
        <f>+IF('A) # of Enrolments'!A18="","",'A) # of Enrolments'!A18)</f>
        <v/>
      </c>
      <c r="B18" s="89" t="str">
        <f>+IF('A) # of Enrolments'!D18="","",'A) # of Enrolments'!D18)</f>
        <v/>
      </c>
      <c r="C18" s="89" t="str">
        <f>+IF('A) # of Enrolments'!C18="","",'A) # of Enrolments'!C18)</f>
        <v/>
      </c>
      <c r="D18" s="89" t="str">
        <f>+IF('A) # of Enrolments'!E18="","",'A) # of Enrolments'!E18)</f>
        <v/>
      </c>
      <c r="E18" s="90" t="str">
        <f>IF(+'A) # of Enrolments'!G18&gt;0, +'A) # of Enrolments'!G18, "")</f>
        <v/>
      </c>
      <c r="F18" s="90" t="str">
        <f t="shared" si="1"/>
        <v/>
      </c>
      <c r="G18" s="90" t="str">
        <f t="shared" si="2"/>
        <v/>
      </c>
      <c r="H18" s="90" t="str">
        <f t="shared" si="3"/>
        <v/>
      </c>
      <c r="I18" s="90" t="str">
        <f t="shared" si="4"/>
        <v/>
      </c>
      <c r="J18" s="90" t="str">
        <f t="shared" si="5"/>
        <v/>
      </c>
      <c r="K18" s="90" t="str">
        <f t="shared" si="6"/>
        <v/>
      </c>
      <c r="L18" s="90" t="str">
        <f t="shared" si="7"/>
        <v/>
      </c>
      <c r="M18" s="91" t="str">
        <f t="shared" si="8"/>
        <v/>
      </c>
      <c r="N18" s="90" t="str">
        <f t="shared" si="9"/>
        <v/>
      </c>
      <c r="O18" s="90" t="str">
        <f t="shared" si="10"/>
        <v/>
      </c>
      <c r="P18" s="90" t="str">
        <f t="shared" si="11"/>
        <v/>
      </c>
      <c r="Q18" s="90" t="str">
        <f t="shared" si="12"/>
        <v/>
      </c>
      <c r="R18" s="91" t="str">
        <f t="shared" si="13"/>
        <v/>
      </c>
      <c r="S18" s="91" t="str">
        <f t="shared" si="14"/>
        <v/>
      </c>
    </row>
    <row r="19" spans="1:19" x14ac:dyDescent="0.35">
      <c r="A19" s="59" t="str">
        <f>+IF('A) # of Enrolments'!A19="","",'A) # of Enrolments'!A19)</f>
        <v/>
      </c>
      <c r="B19" s="89" t="str">
        <f>+IF('A) # of Enrolments'!D19="","",'A) # of Enrolments'!D19)</f>
        <v/>
      </c>
      <c r="C19" s="89" t="str">
        <f>+IF('A) # of Enrolments'!C19="","",'A) # of Enrolments'!C19)</f>
        <v/>
      </c>
      <c r="D19" s="89" t="str">
        <f>+IF('A) # of Enrolments'!E19="","",'A) # of Enrolments'!E19)</f>
        <v/>
      </c>
      <c r="E19" s="90" t="str">
        <f>IF(+'A) # of Enrolments'!G19&gt;0, +'A) # of Enrolments'!G19, "")</f>
        <v/>
      </c>
      <c r="F19" s="90" t="str">
        <f t="shared" si="1"/>
        <v/>
      </c>
      <c r="G19" s="90" t="str">
        <f t="shared" si="2"/>
        <v/>
      </c>
      <c r="H19" s="90" t="str">
        <f t="shared" si="3"/>
        <v/>
      </c>
      <c r="I19" s="90" t="str">
        <f t="shared" si="4"/>
        <v/>
      </c>
      <c r="J19" s="90" t="str">
        <f t="shared" si="5"/>
        <v/>
      </c>
      <c r="K19" s="90" t="str">
        <f t="shared" si="6"/>
        <v/>
      </c>
      <c r="L19" s="90" t="str">
        <f t="shared" si="7"/>
        <v/>
      </c>
      <c r="M19" s="91" t="str">
        <f t="shared" si="8"/>
        <v/>
      </c>
      <c r="N19" s="90" t="str">
        <f t="shared" si="9"/>
        <v/>
      </c>
      <c r="O19" s="90" t="str">
        <f t="shared" si="10"/>
        <v/>
      </c>
      <c r="P19" s="90" t="str">
        <f t="shared" si="11"/>
        <v/>
      </c>
      <c r="Q19" s="90" t="str">
        <f t="shared" si="12"/>
        <v/>
      </c>
      <c r="R19" s="91" t="str">
        <f t="shared" si="13"/>
        <v/>
      </c>
      <c r="S19" s="91" t="str">
        <f t="shared" si="14"/>
        <v/>
      </c>
    </row>
    <row r="20" spans="1:19" x14ac:dyDescent="0.35">
      <c r="A20" s="59" t="str">
        <f>+IF('A) # of Enrolments'!A20="","",'A) # of Enrolments'!A20)</f>
        <v/>
      </c>
      <c r="B20" s="89" t="str">
        <f>+IF('A) # of Enrolments'!D20="","",'A) # of Enrolments'!D20)</f>
        <v/>
      </c>
      <c r="C20" s="89" t="str">
        <f>+IF('A) # of Enrolments'!C20="","",'A) # of Enrolments'!C20)</f>
        <v/>
      </c>
      <c r="D20" s="89" t="str">
        <f>+IF('A) # of Enrolments'!E20="","",'A) # of Enrolments'!E20)</f>
        <v/>
      </c>
      <c r="E20" s="90" t="str">
        <f>IF(+'A) # of Enrolments'!G20&gt;0, +'A) # of Enrolments'!G20, "")</f>
        <v/>
      </c>
      <c r="F20" s="90" t="str">
        <f t="shared" si="1"/>
        <v/>
      </c>
      <c r="G20" s="90" t="str">
        <f t="shared" si="2"/>
        <v/>
      </c>
      <c r="H20" s="90" t="str">
        <f t="shared" si="3"/>
        <v/>
      </c>
      <c r="I20" s="90" t="str">
        <f t="shared" si="4"/>
        <v/>
      </c>
      <c r="J20" s="90" t="str">
        <f t="shared" si="5"/>
        <v/>
      </c>
      <c r="K20" s="90" t="str">
        <f t="shared" si="6"/>
        <v/>
      </c>
      <c r="L20" s="90" t="str">
        <f t="shared" si="7"/>
        <v/>
      </c>
      <c r="M20" s="91" t="str">
        <f t="shared" si="8"/>
        <v/>
      </c>
      <c r="N20" s="90" t="str">
        <f t="shared" si="9"/>
        <v/>
      </c>
      <c r="O20" s="90" t="str">
        <f t="shared" si="10"/>
        <v/>
      </c>
      <c r="P20" s="90" t="str">
        <f t="shared" si="11"/>
        <v/>
      </c>
      <c r="Q20" s="90" t="str">
        <f t="shared" si="12"/>
        <v/>
      </c>
      <c r="R20" s="91" t="str">
        <f t="shared" si="13"/>
        <v/>
      </c>
      <c r="S20" s="91" t="str">
        <f t="shared" si="14"/>
        <v/>
      </c>
    </row>
    <row r="21" spans="1:19" x14ac:dyDescent="0.35">
      <c r="A21" s="59" t="str">
        <f>+IF('A) # of Enrolments'!A21="","",'A) # of Enrolments'!A21)</f>
        <v/>
      </c>
      <c r="B21" s="89" t="str">
        <f>+IF('A) # of Enrolments'!D21="","",'A) # of Enrolments'!D21)</f>
        <v/>
      </c>
      <c r="C21" s="89" t="str">
        <f>+IF('A) # of Enrolments'!C21="","",'A) # of Enrolments'!C21)</f>
        <v/>
      </c>
      <c r="D21" s="89" t="str">
        <f>+IF('A) # of Enrolments'!E21="","",'A) # of Enrolments'!E21)</f>
        <v/>
      </c>
      <c r="E21" s="90" t="str">
        <f>IF(+'A) # of Enrolments'!G21&gt;0, +'A) # of Enrolments'!G21, "")</f>
        <v/>
      </c>
      <c r="F21" s="90" t="str">
        <f t="shared" si="1"/>
        <v/>
      </c>
      <c r="G21" s="90" t="str">
        <f t="shared" si="2"/>
        <v/>
      </c>
      <c r="H21" s="90" t="str">
        <f t="shared" si="3"/>
        <v/>
      </c>
      <c r="I21" s="90" t="str">
        <f t="shared" si="4"/>
        <v/>
      </c>
      <c r="J21" s="90" t="str">
        <f t="shared" si="5"/>
        <v/>
      </c>
      <c r="K21" s="90" t="str">
        <f t="shared" si="6"/>
        <v/>
      </c>
      <c r="L21" s="90" t="str">
        <f t="shared" si="7"/>
        <v/>
      </c>
      <c r="M21" s="91" t="str">
        <f t="shared" si="8"/>
        <v/>
      </c>
      <c r="N21" s="90" t="str">
        <f t="shared" si="9"/>
        <v/>
      </c>
      <c r="O21" s="90" t="str">
        <f t="shared" si="10"/>
        <v/>
      </c>
      <c r="P21" s="90" t="str">
        <f t="shared" si="11"/>
        <v/>
      </c>
      <c r="Q21" s="90" t="str">
        <f t="shared" si="12"/>
        <v/>
      </c>
      <c r="R21" s="91" t="str">
        <f t="shared" si="13"/>
        <v/>
      </c>
      <c r="S21" s="91" t="str">
        <f t="shared" si="14"/>
        <v/>
      </c>
    </row>
    <row r="22" spans="1:19" x14ac:dyDescent="0.35">
      <c r="A22" s="59" t="str">
        <f>+IF('A) # of Enrolments'!A22="","",'A) # of Enrolments'!A22)</f>
        <v/>
      </c>
      <c r="B22" s="89" t="str">
        <f>+IF('A) # of Enrolments'!D22="","",'A) # of Enrolments'!D22)</f>
        <v/>
      </c>
      <c r="C22" s="89" t="str">
        <f>+IF('A) # of Enrolments'!C22="","",'A) # of Enrolments'!C22)</f>
        <v/>
      </c>
      <c r="D22" s="89" t="str">
        <f>+IF('A) # of Enrolments'!E22="","",'A) # of Enrolments'!E22)</f>
        <v/>
      </c>
      <c r="E22" s="90" t="str">
        <f>IF(+'A) # of Enrolments'!G22&gt;0, +'A) # of Enrolments'!G22, "")</f>
        <v/>
      </c>
      <c r="F22" s="90" t="str">
        <f t="shared" si="1"/>
        <v/>
      </c>
      <c r="G22" s="90" t="str">
        <f t="shared" si="2"/>
        <v/>
      </c>
      <c r="H22" s="90" t="str">
        <f t="shared" si="3"/>
        <v/>
      </c>
      <c r="I22" s="90" t="str">
        <f t="shared" si="4"/>
        <v/>
      </c>
      <c r="J22" s="90" t="str">
        <f t="shared" si="5"/>
        <v/>
      </c>
      <c r="K22" s="90" t="str">
        <f t="shared" si="6"/>
        <v/>
      </c>
      <c r="L22" s="90" t="str">
        <f t="shared" si="7"/>
        <v/>
      </c>
      <c r="M22" s="91" t="str">
        <f t="shared" si="8"/>
        <v/>
      </c>
      <c r="N22" s="90" t="str">
        <f t="shared" si="9"/>
        <v/>
      </c>
      <c r="O22" s="90" t="str">
        <f t="shared" si="10"/>
        <v/>
      </c>
      <c r="P22" s="90" t="str">
        <f t="shared" si="11"/>
        <v/>
      </c>
      <c r="Q22" s="90" t="str">
        <f t="shared" si="12"/>
        <v/>
      </c>
      <c r="R22" s="91" t="str">
        <f t="shared" si="13"/>
        <v/>
      </c>
      <c r="S22" s="91" t="str">
        <f t="shared" si="14"/>
        <v/>
      </c>
    </row>
    <row r="23" spans="1:19" x14ac:dyDescent="0.35">
      <c r="A23" s="59" t="str">
        <f>+IF('A) # of Enrolments'!A23="","",'A) # of Enrolments'!A23)</f>
        <v/>
      </c>
      <c r="B23" s="89" t="str">
        <f>+IF('A) # of Enrolments'!D23="","",'A) # of Enrolments'!D23)</f>
        <v/>
      </c>
      <c r="C23" s="89" t="str">
        <f>+IF('A) # of Enrolments'!C23="","",'A) # of Enrolments'!C23)</f>
        <v/>
      </c>
      <c r="D23" s="89" t="str">
        <f>+IF('A) # of Enrolments'!E23="","",'A) # of Enrolments'!E23)</f>
        <v/>
      </c>
      <c r="E23" s="90" t="str">
        <f>IF(+'A) # of Enrolments'!G23&gt;0, +'A) # of Enrolments'!G23, "")</f>
        <v/>
      </c>
      <c r="F23" s="90" t="str">
        <f t="shared" si="1"/>
        <v/>
      </c>
      <c r="G23" s="90" t="str">
        <f t="shared" si="2"/>
        <v/>
      </c>
      <c r="H23" s="90" t="str">
        <f t="shared" si="3"/>
        <v/>
      </c>
      <c r="I23" s="90" t="str">
        <f t="shared" si="4"/>
        <v/>
      </c>
      <c r="J23" s="90" t="str">
        <f t="shared" si="5"/>
        <v/>
      </c>
      <c r="K23" s="90" t="str">
        <f t="shared" si="6"/>
        <v/>
      </c>
      <c r="L23" s="90" t="str">
        <f t="shared" si="7"/>
        <v/>
      </c>
      <c r="M23" s="91" t="str">
        <f t="shared" si="8"/>
        <v/>
      </c>
      <c r="N23" s="90" t="str">
        <f t="shared" si="9"/>
        <v/>
      </c>
      <c r="O23" s="90" t="str">
        <f t="shared" si="10"/>
        <v/>
      </c>
      <c r="P23" s="90" t="str">
        <f t="shared" si="11"/>
        <v/>
      </c>
      <c r="Q23" s="90" t="str">
        <f t="shared" si="12"/>
        <v/>
      </c>
      <c r="R23" s="91" t="str">
        <f t="shared" si="13"/>
        <v/>
      </c>
      <c r="S23" s="91" t="str">
        <f t="shared" si="14"/>
        <v/>
      </c>
    </row>
    <row r="24" spans="1:19" x14ac:dyDescent="0.35">
      <c r="A24" s="59" t="str">
        <f>+IF('A) # of Enrolments'!A24="","",'A) # of Enrolments'!A24)</f>
        <v/>
      </c>
      <c r="B24" s="89" t="str">
        <f>+IF('A) # of Enrolments'!D24="","",'A) # of Enrolments'!D24)</f>
        <v/>
      </c>
      <c r="C24" s="89" t="str">
        <f>+IF('A) # of Enrolments'!C24="","",'A) # of Enrolments'!C24)</f>
        <v/>
      </c>
      <c r="D24" s="89" t="str">
        <f>+IF('A) # of Enrolments'!E24="","",'A) # of Enrolments'!E24)</f>
        <v/>
      </c>
      <c r="E24" s="90" t="str">
        <f>IF(+'A) # of Enrolments'!G24&gt;0, +'A) # of Enrolments'!G24, "")</f>
        <v/>
      </c>
      <c r="F24" s="90" t="str">
        <f t="shared" si="1"/>
        <v/>
      </c>
      <c r="G24" s="90" t="str">
        <f t="shared" si="2"/>
        <v/>
      </c>
      <c r="H24" s="90" t="str">
        <f t="shared" si="3"/>
        <v/>
      </c>
      <c r="I24" s="90" t="str">
        <f t="shared" si="4"/>
        <v/>
      </c>
      <c r="J24" s="90" t="str">
        <f t="shared" si="5"/>
        <v/>
      </c>
      <c r="K24" s="90" t="str">
        <f t="shared" si="6"/>
        <v/>
      </c>
      <c r="L24" s="90" t="str">
        <f t="shared" si="7"/>
        <v/>
      </c>
      <c r="M24" s="91" t="str">
        <f t="shared" si="8"/>
        <v/>
      </c>
      <c r="N24" s="90" t="str">
        <f t="shared" si="9"/>
        <v/>
      </c>
      <c r="O24" s="90" t="str">
        <f t="shared" si="10"/>
        <v/>
      </c>
      <c r="P24" s="90" t="str">
        <f t="shared" si="11"/>
        <v/>
      </c>
      <c r="Q24" s="90" t="str">
        <f t="shared" si="12"/>
        <v/>
      </c>
      <c r="R24" s="91" t="str">
        <f t="shared" si="13"/>
        <v/>
      </c>
      <c r="S24" s="91" t="str">
        <f t="shared" si="14"/>
        <v/>
      </c>
    </row>
    <row r="25" spans="1:19" x14ac:dyDescent="0.35">
      <c r="A25" s="59" t="str">
        <f>+IF('A) # of Enrolments'!A25="","",'A) # of Enrolments'!A25)</f>
        <v/>
      </c>
      <c r="B25" s="89" t="str">
        <f>+IF('A) # of Enrolments'!D25="","",'A) # of Enrolments'!D25)</f>
        <v/>
      </c>
      <c r="C25" s="89" t="str">
        <f>+IF('A) # of Enrolments'!C25="","",'A) # of Enrolments'!C25)</f>
        <v/>
      </c>
      <c r="D25" s="89" t="str">
        <f>+IF('A) # of Enrolments'!E25="","",'A) # of Enrolments'!E25)</f>
        <v/>
      </c>
      <c r="E25" s="90" t="str">
        <f>IF(+'A) # of Enrolments'!G25&gt;0, +'A) # of Enrolments'!G25, "")</f>
        <v/>
      </c>
      <c r="F25" s="90" t="str">
        <f t="shared" si="1"/>
        <v/>
      </c>
      <c r="G25" s="90" t="str">
        <f t="shared" si="2"/>
        <v/>
      </c>
      <c r="H25" s="90" t="str">
        <f t="shared" si="3"/>
        <v/>
      </c>
      <c r="I25" s="90" t="str">
        <f t="shared" si="4"/>
        <v/>
      </c>
      <c r="J25" s="90" t="str">
        <f t="shared" si="5"/>
        <v/>
      </c>
      <c r="K25" s="90" t="str">
        <f t="shared" si="6"/>
        <v/>
      </c>
      <c r="L25" s="90" t="str">
        <f t="shared" si="7"/>
        <v/>
      </c>
      <c r="M25" s="91" t="str">
        <f t="shared" si="8"/>
        <v/>
      </c>
      <c r="N25" s="90" t="str">
        <f t="shared" si="9"/>
        <v/>
      </c>
      <c r="O25" s="90" t="str">
        <f t="shared" si="10"/>
        <v/>
      </c>
      <c r="P25" s="90" t="str">
        <f t="shared" si="11"/>
        <v/>
      </c>
      <c r="Q25" s="90" t="str">
        <f t="shared" si="12"/>
        <v/>
      </c>
      <c r="R25" s="91" t="str">
        <f t="shared" si="13"/>
        <v/>
      </c>
      <c r="S25" s="91" t="str">
        <f t="shared" si="14"/>
        <v/>
      </c>
    </row>
    <row r="26" spans="1:19" x14ac:dyDescent="0.35">
      <c r="A26" s="59" t="str">
        <f>+IF('A) # of Enrolments'!A26="","",'A) # of Enrolments'!A26)</f>
        <v/>
      </c>
      <c r="B26" s="89" t="str">
        <f>+IF('A) # of Enrolments'!D26="","",'A) # of Enrolments'!D26)</f>
        <v/>
      </c>
      <c r="C26" s="89" t="str">
        <f>+IF('A) # of Enrolments'!C26="","",'A) # of Enrolments'!C26)</f>
        <v/>
      </c>
      <c r="D26" s="89" t="str">
        <f>+IF('A) # of Enrolments'!E26="","",'A) # of Enrolments'!E26)</f>
        <v/>
      </c>
      <c r="E26" s="90" t="str">
        <f>IF(+'A) # of Enrolments'!G26&gt;0, +'A) # of Enrolments'!G26, "")</f>
        <v/>
      </c>
      <c r="F26" s="90" t="str">
        <f t="shared" si="1"/>
        <v/>
      </c>
      <c r="G26" s="90" t="str">
        <f t="shared" si="2"/>
        <v/>
      </c>
      <c r="H26" s="90" t="str">
        <f t="shared" si="3"/>
        <v/>
      </c>
      <c r="I26" s="90" t="str">
        <f t="shared" si="4"/>
        <v/>
      </c>
      <c r="J26" s="90" t="str">
        <f t="shared" si="5"/>
        <v/>
      </c>
      <c r="K26" s="90" t="str">
        <f t="shared" si="6"/>
        <v/>
      </c>
      <c r="L26" s="90" t="str">
        <f t="shared" si="7"/>
        <v/>
      </c>
      <c r="M26" s="91" t="str">
        <f t="shared" si="8"/>
        <v/>
      </c>
      <c r="N26" s="90" t="str">
        <f t="shared" si="9"/>
        <v/>
      </c>
      <c r="O26" s="90" t="str">
        <f t="shared" si="10"/>
        <v/>
      </c>
      <c r="P26" s="90" t="str">
        <f t="shared" si="11"/>
        <v/>
      </c>
      <c r="Q26" s="90" t="str">
        <f t="shared" si="12"/>
        <v/>
      </c>
      <c r="R26" s="91" t="str">
        <f t="shared" si="13"/>
        <v/>
      </c>
      <c r="S26" s="91" t="str">
        <f t="shared" si="14"/>
        <v/>
      </c>
    </row>
    <row r="27" spans="1:19" x14ac:dyDescent="0.35">
      <c r="A27" s="59" t="str">
        <f>+IF('A) # of Enrolments'!A27="","",'A) # of Enrolments'!A27)</f>
        <v/>
      </c>
      <c r="B27" s="89" t="str">
        <f>+IF('A) # of Enrolments'!D27="","",'A) # of Enrolments'!D27)</f>
        <v/>
      </c>
      <c r="C27" s="89" t="str">
        <f>+IF('A) # of Enrolments'!C27="","",'A) # of Enrolments'!C27)</f>
        <v/>
      </c>
      <c r="D27" s="89" t="str">
        <f>+IF('A) # of Enrolments'!E27="","",'A) # of Enrolments'!E27)</f>
        <v/>
      </c>
      <c r="E27" s="90" t="str">
        <f>IF(+'A) # of Enrolments'!G27&gt;0, +'A) # of Enrolments'!G27, "")</f>
        <v/>
      </c>
      <c r="F27" s="90" t="str">
        <f t="shared" si="1"/>
        <v/>
      </c>
      <c r="G27" s="90" t="str">
        <f t="shared" si="2"/>
        <v/>
      </c>
      <c r="H27" s="90" t="str">
        <f t="shared" si="3"/>
        <v/>
      </c>
      <c r="I27" s="90" t="str">
        <f t="shared" si="4"/>
        <v/>
      </c>
      <c r="J27" s="90" t="str">
        <f t="shared" si="5"/>
        <v/>
      </c>
      <c r="K27" s="90" t="str">
        <f t="shared" si="6"/>
        <v/>
      </c>
      <c r="L27" s="90" t="str">
        <f t="shared" si="7"/>
        <v/>
      </c>
      <c r="M27" s="91" t="str">
        <f t="shared" si="8"/>
        <v/>
      </c>
      <c r="N27" s="90" t="str">
        <f t="shared" si="9"/>
        <v/>
      </c>
      <c r="O27" s="90" t="str">
        <f t="shared" si="10"/>
        <v/>
      </c>
      <c r="P27" s="90" t="str">
        <f t="shared" si="11"/>
        <v/>
      </c>
      <c r="Q27" s="90" t="str">
        <f t="shared" si="12"/>
        <v/>
      </c>
      <c r="R27" s="91" t="str">
        <f t="shared" si="13"/>
        <v/>
      </c>
      <c r="S27" s="91" t="str">
        <f t="shared" si="14"/>
        <v/>
      </c>
    </row>
    <row r="28" spans="1:19" x14ac:dyDescent="0.35">
      <c r="A28" s="59" t="str">
        <f>+IF('A) # of Enrolments'!A28="","",'A) # of Enrolments'!A28)</f>
        <v/>
      </c>
      <c r="B28" s="89" t="str">
        <f>+IF('A) # of Enrolments'!D28="","",'A) # of Enrolments'!D28)</f>
        <v/>
      </c>
      <c r="C28" s="89" t="str">
        <f>+IF('A) # of Enrolments'!C28="","",'A) # of Enrolments'!C28)</f>
        <v/>
      </c>
      <c r="D28" s="89" t="str">
        <f>+IF('A) # of Enrolments'!E28="","",'A) # of Enrolments'!E28)</f>
        <v/>
      </c>
      <c r="E28" s="90" t="str">
        <f>IF(+'A) # of Enrolments'!G28&gt;0, +'A) # of Enrolments'!G28, "")</f>
        <v/>
      </c>
      <c r="F28" s="90" t="str">
        <f t="shared" si="1"/>
        <v/>
      </c>
      <c r="G28" s="90" t="str">
        <f t="shared" si="2"/>
        <v/>
      </c>
      <c r="H28" s="90" t="str">
        <f t="shared" si="3"/>
        <v/>
      </c>
      <c r="I28" s="90" t="str">
        <f t="shared" si="4"/>
        <v/>
      </c>
      <c r="J28" s="90" t="str">
        <f t="shared" si="5"/>
        <v/>
      </c>
      <c r="K28" s="90" t="str">
        <f t="shared" si="6"/>
        <v/>
      </c>
      <c r="L28" s="90" t="str">
        <f t="shared" si="7"/>
        <v/>
      </c>
      <c r="M28" s="91" t="str">
        <f t="shared" si="8"/>
        <v/>
      </c>
      <c r="N28" s="90" t="str">
        <f t="shared" si="9"/>
        <v/>
      </c>
      <c r="O28" s="90" t="str">
        <f t="shared" si="10"/>
        <v/>
      </c>
      <c r="P28" s="90" t="str">
        <f t="shared" si="11"/>
        <v/>
      </c>
      <c r="Q28" s="90" t="str">
        <f t="shared" si="12"/>
        <v/>
      </c>
      <c r="R28" s="91" t="str">
        <f t="shared" si="13"/>
        <v/>
      </c>
      <c r="S28" s="91" t="str">
        <f t="shared" si="14"/>
        <v/>
      </c>
    </row>
    <row r="29" spans="1:19" x14ac:dyDescent="0.35">
      <c r="A29" s="59" t="str">
        <f>+IF('A) # of Enrolments'!A29="","",'A) # of Enrolments'!A29)</f>
        <v/>
      </c>
      <c r="B29" s="89" t="str">
        <f>+IF('A) # of Enrolments'!D29="","",'A) # of Enrolments'!D29)</f>
        <v/>
      </c>
      <c r="C29" s="89" t="str">
        <f>+IF('A) # of Enrolments'!C29="","",'A) # of Enrolments'!C29)</f>
        <v/>
      </c>
      <c r="D29" s="89" t="str">
        <f>+IF('A) # of Enrolments'!E29="","",'A) # of Enrolments'!E29)</f>
        <v/>
      </c>
      <c r="E29" s="90" t="str">
        <f>IF(+'A) # of Enrolments'!G29&gt;0, +'A) # of Enrolments'!G29, "")</f>
        <v/>
      </c>
      <c r="F29" s="90" t="str">
        <f t="shared" si="1"/>
        <v/>
      </c>
      <c r="G29" s="90" t="str">
        <f t="shared" si="2"/>
        <v/>
      </c>
      <c r="H29" s="90" t="str">
        <f t="shared" si="3"/>
        <v/>
      </c>
      <c r="I29" s="90" t="str">
        <f t="shared" si="4"/>
        <v/>
      </c>
      <c r="J29" s="90" t="str">
        <f t="shared" si="5"/>
        <v/>
      </c>
      <c r="K29" s="90" t="str">
        <f t="shared" si="6"/>
        <v/>
      </c>
      <c r="L29" s="90" t="str">
        <f t="shared" si="7"/>
        <v/>
      </c>
      <c r="M29" s="91" t="str">
        <f t="shared" si="8"/>
        <v/>
      </c>
      <c r="N29" s="90" t="str">
        <f t="shared" si="9"/>
        <v/>
      </c>
      <c r="O29" s="90" t="str">
        <f t="shared" si="10"/>
        <v/>
      </c>
      <c r="P29" s="90" t="str">
        <f t="shared" si="11"/>
        <v/>
      </c>
      <c r="Q29" s="90" t="str">
        <f t="shared" si="12"/>
        <v/>
      </c>
      <c r="R29" s="91" t="str">
        <f t="shared" si="13"/>
        <v/>
      </c>
      <c r="S29" s="91" t="str">
        <f t="shared" si="14"/>
        <v/>
      </c>
    </row>
    <row r="30" spans="1:19" x14ac:dyDescent="0.35">
      <c r="A30" s="59" t="str">
        <f>+IF('A) # of Enrolments'!A30="","",'A) # of Enrolments'!A30)</f>
        <v/>
      </c>
      <c r="B30" s="89" t="str">
        <f>+IF('A) # of Enrolments'!D30="","",'A) # of Enrolments'!D30)</f>
        <v/>
      </c>
      <c r="C30" s="89" t="str">
        <f>+IF('A) # of Enrolments'!C30="","",'A) # of Enrolments'!C30)</f>
        <v/>
      </c>
      <c r="D30" s="89" t="str">
        <f>+IF('A) # of Enrolments'!E30="","",'A) # of Enrolments'!E30)</f>
        <v/>
      </c>
      <c r="E30" s="90" t="str">
        <f>IF(+'A) # of Enrolments'!G30&gt;0, +'A) # of Enrolments'!G30, "")</f>
        <v/>
      </c>
      <c r="F30" s="90" t="str">
        <f t="shared" si="1"/>
        <v/>
      </c>
      <c r="G30" s="90" t="str">
        <f t="shared" si="2"/>
        <v/>
      </c>
      <c r="H30" s="90" t="str">
        <f t="shared" si="3"/>
        <v/>
      </c>
      <c r="I30" s="90" t="str">
        <f t="shared" si="4"/>
        <v/>
      </c>
      <c r="J30" s="90" t="str">
        <f t="shared" si="5"/>
        <v/>
      </c>
      <c r="K30" s="90" t="str">
        <f t="shared" si="6"/>
        <v/>
      </c>
      <c r="L30" s="90" t="str">
        <f t="shared" si="7"/>
        <v/>
      </c>
      <c r="M30" s="91" t="str">
        <f t="shared" si="8"/>
        <v/>
      </c>
      <c r="N30" s="90" t="str">
        <f t="shared" si="9"/>
        <v/>
      </c>
      <c r="O30" s="90" t="str">
        <f t="shared" si="10"/>
        <v/>
      </c>
      <c r="P30" s="90" t="str">
        <f t="shared" si="11"/>
        <v/>
      </c>
      <c r="Q30" s="90" t="str">
        <f t="shared" si="12"/>
        <v/>
      </c>
      <c r="R30" s="91" t="str">
        <f t="shared" si="13"/>
        <v/>
      </c>
      <c r="S30" s="91" t="str">
        <f t="shared" si="14"/>
        <v/>
      </c>
    </row>
    <row r="31" spans="1:19" ht="15" thickBot="1" x14ac:dyDescent="0.4">
      <c r="A31" s="65"/>
      <c r="B31" s="65"/>
      <c r="C31" s="65"/>
      <c r="D31" s="65"/>
      <c r="E31" s="92"/>
      <c r="F31" s="92"/>
      <c r="G31" s="92"/>
      <c r="H31" s="92"/>
      <c r="I31" s="92"/>
      <c r="J31" s="92"/>
      <c r="K31" s="92"/>
      <c r="L31" s="92"/>
      <c r="M31" s="93"/>
      <c r="N31" s="92"/>
      <c r="O31" s="92"/>
      <c r="P31" s="92"/>
      <c r="Q31" s="92"/>
      <c r="R31" s="94"/>
      <c r="S31" s="94"/>
    </row>
    <row r="32" spans="1:19" ht="15" thickTop="1" x14ac:dyDescent="0.35"/>
    <row r="33" spans="1:19" x14ac:dyDescent="0.35">
      <c r="A33" s="52" t="s">
        <v>160</v>
      </c>
      <c r="B33" s="53"/>
      <c r="C33" s="53"/>
      <c r="D33" s="53"/>
      <c r="E33" s="53"/>
      <c r="F33" s="53"/>
      <c r="G33" s="53"/>
      <c r="H33" s="53"/>
      <c r="I33" s="53"/>
      <c r="J33" s="53"/>
      <c r="K33" s="53"/>
      <c r="L33" s="53"/>
      <c r="M33" s="53"/>
      <c r="N33" s="53"/>
      <c r="O33" s="53"/>
      <c r="P33" s="53"/>
      <c r="Q33" s="53"/>
      <c r="R33" s="53"/>
      <c r="S33" s="53"/>
    </row>
    <row r="34" spans="1:19" ht="58" x14ac:dyDescent="0.35">
      <c r="A34" s="54" t="s">
        <v>213</v>
      </c>
      <c r="B34" s="163" t="s">
        <v>210</v>
      </c>
      <c r="C34" s="55" t="s">
        <v>209</v>
      </c>
      <c r="D34" s="55" t="s">
        <v>211</v>
      </c>
      <c r="E34" s="57" t="s">
        <v>161</v>
      </c>
      <c r="F34" s="57" t="s">
        <v>162</v>
      </c>
      <c r="G34" s="57" t="s">
        <v>163</v>
      </c>
      <c r="H34" s="57" t="s">
        <v>164</v>
      </c>
      <c r="I34" s="57" t="s">
        <v>165</v>
      </c>
      <c r="J34" s="57" t="s">
        <v>166</v>
      </c>
      <c r="K34" s="57" t="s">
        <v>167</v>
      </c>
      <c r="L34" s="57" t="s">
        <v>168</v>
      </c>
      <c r="M34" s="55" t="s">
        <v>169</v>
      </c>
      <c r="N34" s="58" t="s">
        <v>170</v>
      </c>
      <c r="O34" s="58" t="s">
        <v>171</v>
      </c>
      <c r="P34" s="58" t="s">
        <v>172</v>
      </c>
      <c r="Q34" s="58" t="s">
        <v>173</v>
      </c>
      <c r="R34" s="55" t="s">
        <v>174</v>
      </c>
      <c r="S34" s="55" t="s">
        <v>175</v>
      </c>
    </row>
    <row r="35" spans="1:19" ht="3.75" customHeight="1" x14ac:dyDescent="0.35">
      <c r="A35" s="59"/>
      <c r="B35" s="59"/>
      <c r="C35" s="59"/>
      <c r="D35" s="59"/>
      <c r="E35" s="59"/>
      <c r="F35" s="59"/>
      <c r="G35" s="59"/>
      <c r="H35" s="59"/>
      <c r="I35" s="59"/>
      <c r="J35" s="59"/>
      <c r="K35" s="59"/>
      <c r="L35" s="59"/>
      <c r="M35" s="81"/>
      <c r="N35" s="59"/>
      <c r="O35" s="59"/>
      <c r="P35" s="59"/>
      <c r="Q35" s="59"/>
      <c r="R35" s="59"/>
      <c r="S35" s="59"/>
    </row>
    <row r="36" spans="1:19" x14ac:dyDescent="0.35">
      <c r="A36" s="59" t="e">
        <f>+IF('A) # of Enrolments'!A36="","",'A) # of Enrolments'!A36)</f>
        <v>#REF!</v>
      </c>
      <c r="B36" s="89" t="e">
        <f>+IF('A) # of Enrolments'!D36="","",'A) # of Enrolments'!D36)</f>
        <v>#REF!</v>
      </c>
      <c r="C36" s="89" t="e">
        <f>+IF('A) # of Enrolments'!C36="","",'A) # of Enrolments'!C36)</f>
        <v>#REF!</v>
      </c>
      <c r="D36" s="89" t="e">
        <f>+IF('A) # of Enrolments'!E36="","",'A) # of Enrolments'!E36)</f>
        <v>#REF!</v>
      </c>
      <c r="E36" s="90" t="e">
        <f>IF(+'A) # of Enrolments'!G36&gt;0, +'A) # of Enrolments'!G36, "")</f>
        <v>#REF!</v>
      </c>
      <c r="F36" s="90" t="e">
        <f t="shared" ref="F36:L47" si="15">IF(E36&gt;0.001,E36,"")</f>
        <v>#REF!</v>
      </c>
      <c r="G36" s="90" t="e">
        <f t="shared" si="15"/>
        <v>#REF!</v>
      </c>
      <c r="H36" s="90" t="e">
        <f t="shared" si="15"/>
        <v>#REF!</v>
      </c>
      <c r="I36" s="90" t="e">
        <f t="shared" si="15"/>
        <v>#REF!</v>
      </c>
      <c r="J36" s="90" t="e">
        <f t="shared" si="15"/>
        <v>#REF!</v>
      </c>
      <c r="K36" s="90" t="e">
        <f t="shared" si="15"/>
        <v>#REF!</v>
      </c>
      <c r="L36" s="90" t="e">
        <f t="shared" si="15"/>
        <v>#REF!</v>
      </c>
      <c r="M36" s="91" t="str">
        <f t="shared" ref="M36:M47" si="16">IF(ISERROR(AVERAGE(E36:L36)),"",(AVERAGE(E36:L36)))</f>
        <v/>
      </c>
      <c r="N36" s="90" t="e">
        <f t="shared" ref="N36:Q47" si="17">IF(L36&gt;0.001,L36,"")</f>
        <v>#REF!</v>
      </c>
      <c r="O36" s="90" t="str">
        <f t="shared" si="17"/>
        <v/>
      </c>
      <c r="P36" s="90" t="e">
        <f t="shared" si="17"/>
        <v>#REF!</v>
      </c>
      <c r="Q36" s="90" t="str">
        <f t="shared" si="17"/>
        <v/>
      </c>
      <c r="R36" s="91" t="str">
        <f t="shared" ref="R36:R47" si="18">IF(ISERROR(AVERAGE(N36:Q36)),"",(AVERAGE(N36:Q36)))</f>
        <v/>
      </c>
      <c r="S36" s="91" t="str">
        <f t="shared" ref="S36:S47" si="19">IF(ISERROR(AVERAGE(Q36,P36,O36,N36,L36,K36,J36,I36,H36,G36,F36,E36)),"",(AVERAGE(Q36,P36,O36,N36,L36,K36,J36,I36,H36,G36,F36,E36)))</f>
        <v/>
      </c>
    </row>
    <row r="37" spans="1:19" x14ac:dyDescent="0.35">
      <c r="A37" s="59" t="e">
        <f>+IF('A) # of Enrolments'!A37="","",'A) # of Enrolments'!A37)</f>
        <v>#REF!</v>
      </c>
      <c r="B37" s="89" t="e">
        <f>+IF('A) # of Enrolments'!D37="","",'A) # of Enrolments'!D37)</f>
        <v>#REF!</v>
      </c>
      <c r="C37" s="89" t="e">
        <f>+IF('A) # of Enrolments'!C37="","",'A) # of Enrolments'!C37)</f>
        <v>#REF!</v>
      </c>
      <c r="D37" s="89" t="e">
        <f>+IF('A) # of Enrolments'!E37="","",'A) # of Enrolments'!E37)</f>
        <v>#REF!</v>
      </c>
      <c r="E37" s="90" t="e">
        <f>IF(+'A) # of Enrolments'!G37&gt;0, +'A) # of Enrolments'!G37, "")</f>
        <v>#REF!</v>
      </c>
      <c r="F37" s="90" t="e">
        <f t="shared" si="15"/>
        <v>#REF!</v>
      </c>
      <c r="G37" s="90" t="e">
        <f t="shared" si="15"/>
        <v>#REF!</v>
      </c>
      <c r="H37" s="90" t="e">
        <f t="shared" si="15"/>
        <v>#REF!</v>
      </c>
      <c r="I37" s="90" t="e">
        <f t="shared" si="15"/>
        <v>#REF!</v>
      </c>
      <c r="J37" s="90" t="e">
        <f t="shared" si="15"/>
        <v>#REF!</v>
      </c>
      <c r="K37" s="90" t="e">
        <f t="shared" si="15"/>
        <v>#REF!</v>
      </c>
      <c r="L37" s="90" t="e">
        <f t="shared" si="15"/>
        <v>#REF!</v>
      </c>
      <c r="M37" s="91" t="str">
        <f t="shared" si="16"/>
        <v/>
      </c>
      <c r="N37" s="90" t="e">
        <f t="shared" si="17"/>
        <v>#REF!</v>
      </c>
      <c r="O37" s="90" t="str">
        <f t="shared" si="17"/>
        <v/>
      </c>
      <c r="P37" s="90" t="e">
        <f t="shared" si="17"/>
        <v>#REF!</v>
      </c>
      <c r="Q37" s="90" t="str">
        <f t="shared" si="17"/>
        <v/>
      </c>
      <c r="R37" s="91" t="str">
        <f t="shared" si="18"/>
        <v/>
      </c>
      <c r="S37" s="91" t="str">
        <f t="shared" si="19"/>
        <v/>
      </c>
    </row>
    <row r="38" spans="1:19" x14ac:dyDescent="0.35">
      <c r="A38" s="59" t="e">
        <f>+IF('A) # of Enrolments'!A38="","",'A) # of Enrolments'!A38)</f>
        <v>#REF!</v>
      </c>
      <c r="B38" s="89" t="e">
        <f>+IF('A) # of Enrolments'!D38="","",'A) # of Enrolments'!D38)</f>
        <v>#REF!</v>
      </c>
      <c r="C38" s="89" t="e">
        <f>+IF('A) # of Enrolments'!C38="","",'A) # of Enrolments'!C38)</f>
        <v>#REF!</v>
      </c>
      <c r="D38" s="89" t="e">
        <f>+IF('A) # of Enrolments'!E38="","",'A) # of Enrolments'!E38)</f>
        <v>#REF!</v>
      </c>
      <c r="E38" s="90" t="e">
        <f>IF(+'A) # of Enrolments'!G38&gt;0, +'A) # of Enrolments'!G38, "")</f>
        <v>#REF!</v>
      </c>
      <c r="F38" s="90" t="e">
        <f t="shared" si="15"/>
        <v>#REF!</v>
      </c>
      <c r="G38" s="90" t="e">
        <f t="shared" si="15"/>
        <v>#REF!</v>
      </c>
      <c r="H38" s="90" t="e">
        <f t="shared" si="15"/>
        <v>#REF!</v>
      </c>
      <c r="I38" s="90" t="e">
        <f t="shared" si="15"/>
        <v>#REF!</v>
      </c>
      <c r="J38" s="90" t="e">
        <f t="shared" si="15"/>
        <v>#REF!</v>
      </c>
      <c r="K38" s="90" t="e">
        <f t="shared" si="15"/>
        <v>#REF!</v>
      </c>
      <c r="L38" s="90" t="e">
        <f t="shared" si="15"/>
        <v>#REF!</v>
      </c>
      <c r="M38" s="91" t="str">
        <f t="shared" si="16"/>
        <v/>
      </c>
      <c r="N38" s="90" t="e">
        <f t="shared" si="17"/>
        <v>#REF!</v>
      </c>
      <c r="O38" s="90" t="str">
        <f t="shared" si="17"/>
        <v/>
      </c>
      <c r="P38" s="90" t="e">
        <f t="shared" si="17"/>
        <v>#REF!</v>
      </c>
      <c r="Q38" s="90" t="str">
        <f t="shared" si="17"/>
        <v/>
      </c>
      <c r="R38" s="91" t="str">
        <f t="shared" si="18"/>
        <v/>
      </c>
      <c r="S38" s="91" t="str">
        <f t="shared" si="19"/>
        <v/>
      </c>
    </row>
    <row r="39" spans="1:19" x14ac:dyDescent="0.35">
      <c r="A39" s="59" t="e">
        <f>+IF('A) # of Enrolments'!A39="","",'A) # of Enrolments'!A39)</f>
        <v>#REF!</v>
      </c>
      <c r="B39" s="89" t="e">
        <f>+IF('A) # of Enrolments'!D39="","",'A) # of Enrolments'!D39)</f>
        <v>#REF!</v>
      </c>
      <c r="C39" s="89" t="e">
        <f>+IF('A) # of Enrolments'!C39="","",'A) # of Enrolments'!C39)</f>
        <v>#REF!</v>
      </c>
      <c r="D39" s="89" t="e">
        <f>+IF('A) # of Enrolments'!E39="","",'A) # of Enrolments'!E39)</f>
        <v>#REF!</v>
      </c>
      <c r="E39" s="90" t="e">
        <f>IF(+'A) # of Enrolments'!G39&gt;0, +'A) # of Enrolments'!G39, "")</f>
        <v>#REF!</v>
      </c>
      <c r="F39" s="90" t="e">
        <f t="shared" si="15"/>
        <v>#REF!</v>
      </c>
      <c r="G39" s="90" t="e">
        <f t="shared" si="15"/>
        <v>#REF!</v>
      </c>
      <c r="H39" s="90" t="e">
        <f t="shared" si="15"/>
        <v>#REF!</v>
      </c>
      <c r="I39" s="90" t="e">
        <f t="shared" si="15"/>
        <v>#REF!</v>
      </c>
      <c r="J39" s="90" t="e">
        <f t="shared" si="15"/>
        <v>#REF!</v>
      </c>
      <c r="K39" s="90" t="e">
        <f t="shared" si="15"/>
        <v>#REF!</v>
      </c>
      <c r="L39" s="90" t="e">
        <f t="shared" si="15"/>
        <v>#REF!</v>
      </c>
      <c r="M39" s="91" t="str">
        <f t="shared" si="16"/>
        <v/>
      </c>
      <c r="N39" s="90" t="e">
        <f t="shared" si="17"/>
        <v>#REF!</v>
      </c>
      <c r="O39" s="90" t="str">
        <f t="shared" si="17"/>
        <v/>
      </c>
      <c r="P39" s="90" t="e">
        <f t="shared" si="17"/>
        <v>#REF!</v>
      </c>
      <c r="Q39" s="90" t="str">
        <f t="shared" si="17"/>
        <v/>
      </c>
      <c r="R39" s="91" t="str">
        <f t="shared" si="18"/>
        <v/>
      </c>
      <c r="S39" s="91" t="str">
        <f t="shared" si="19"/>
        <v/>
      </c>
    </row>
    <row r="40" spans="1:19" x14ac:dyDescent="0.35">
      <c r="A40" s="59" t="e">
        <f>+IF('A) # of Enrolments'!A40="","",'A) # of Enrolments'!A40)</f>
        <v>#REF!</v>
      </c>
      <c r="B40" s="89" t="e">
        <f>+IF('A) # of Enrolments'!D40="","",'A) # of Enrolments'!D40)</f>
        <v>#REF!</v>
      </c>
      <c r="C40" s="89" t="e">
        <f>+IF('A) # of Enrolments'!C40="","",'A) # of Enrolments'!C40)</f>
        <v>#REF!</v>
      </c>
      <c r="D40" s="89" t="e">
        <f>+IF('A) # of Enrolments'!E40="","",'A) # of Enrolments'!E40)</f>
        <v>#REF!</v>
      </c>
      <c r="E40" s="90" t="e">
        <f>IF(+'A) # of Enrolments'!G40&gt;0, +'A) # of Enrolments'!G40, "")</f>
        <v>#REF!</v>
      </c>
      <c r="F40" s="90" t="e">
        <f t="shared" si="15"/>
        <v>#REF!</v>
      </c>
      <c r="G40" s="90" t="e">
        <f t="shared" si="15"/>
        <v>#REF!</v>
      </c>
      <c r="H40" s="90" t="e">
        <f t="shared" si="15"/>
        <v>#REF!</v>
      </c>
      <c r="I40" s="90" t="e">
        <f t="shared" si="15"/>
        <v>#REF!</v>
      </c>
      <c r="J40" s="90" t="e">
        <f t="shared" si="15"/>
        <v>#REF!</v>
      </c>
      <c r="K40" s="90" t="e">
        <f t="shared" si="15"/>
        <v>#REF!</v>
      </c>
      <c r="L40" s="90" t="e">
        <f t="shared" si="15"/>
        <v>#REF!</v>
      </c>
      <c r="M40" s="91" t="str">
        <f t="shared" si="16"/>
        <v/>
      </c>
      <c r="N40" s="90" t="e">
        <f t="shared" si="17"/>
        <v>#REF!</v>
      </c>
      <c r="O40" s="90" t="str">
        <f t="shared" si="17"/>
        <v/>
      </c>
      <c r="P40" s="90" t="e">
        <f t="shared" si="17"/>
        <v>#REF!</v>
      </c>
      <c r="Q40" s="90" t="str">
        <f t="shared" si="17"/>
        <v/>
      </c>
      <c r="R40" s="91" t="str">
        <f t="shared" si="18"/>
        <v/>
      </c>
      <c r="S40" s="91" t="str">
        <f t="shared" si="19"/>
        <v/>
      </c>
    </row>
    <row r="41" spans="1:19" x14ac:dyDescent="0.35">
      <c r="A41" s="59" t="e">
        <f>+IF('A) # of Enrolments'!A41="","",'A) # of Enrolments'!A41)</f>
        <v>#REF!</v>
      </c>
      <c r="B41" s="89" t="e">
        <f>+IF('A) # of Enrolments'!D41="","",'A) # of Enrolments'!D41)</f>
        <v>#REF!</v>
      </c>
      <c r="C41" s="89" t="e">
        <f>+IF('A) # of Enrolments'!C41="","",'A) # of Enrolments'!C41)</f>
        <v>#REF!</v>
      </c>
      <c r="D41" s="89" t="e">
        <f>+IF('A) # of Enrolments'!E41="","",'A) # of Enrolments'!E41)</f>
        <v>#REF!</v>
      </c>
      <c r="E41" s="90" t="e">
        <f>IF(+'A) # of Enrolments'!G41&gt;0, +'A) # of Enrolments'!G41, "")</f>
        <v>#REF!</v>
      </c>
      <c r="F41" s="90" t="e">
        <f t="shared" si="15"/>
        <v>#REF!</v>
      </c>
      <c r="G41" s="90" t="e">
        <f t="shared" si="15"/>
        <v>#REF!</v>
      </c>
      <c r="H41" s="90" t="e">
        <f t="shared" si="15"/>
        <v>#REF!</v>
      </c>
      <c r="I41" s="90" t="e">
        <f t="shared" si="15"/>
        <v>#REF!</v>
      </c>
      <c r="J41" s="90" t="e">
        <f t="shared" si="15"/>
        <v>#REF!</v>
      </c>
      <c r="K41" s="90" t="e">
        <f t="shared" si="15"/>
        <v>#REF!</v>
      </c>
      <c r="L41" s="90" t="e">
        <f t="shared" si="15"/>
        <v>#REF!</v>
      </c>
      <c r="M41" s="91" t="str">
        <f t="shared" si="16"/>
        <v/>
      </c>
      <c r="N41" s="90" t="e">
        <f t="shared" si="17"/>
        <v>#REF!</v>
      </c>
      <c r="O41" s="90" t="str">
        <f t="shared" si="17"/>
        <v/>
      </c>
      <c r="P41" s="90" t="e">
        <f t="shared" si="17"/>
        <v>#REF!</v>
      </c>
      <c r="Q41" s="90" t="str">
        <f t="shared" si="17"/>
        <v/>
      </c>
      <c r="R41" s="91" t="str">
        <f t="shared" si="18"/>
        <v/>
      </c>
      <c r="S41" s="91" t="str">
        <f t="shared" si="19"/>
        <v/>
      </c>
    </row>
    <row r="42" spans="1:19" x14ac:dyDescent="0.35">
      <c r="A42" s="59" t="e">
        <f>+IF('A) # of Enrolments'!A42="","",'A) # of Enrolments'!A42)</f>
        <v>#REF!</v>
      </c>
      <c r="B42" s="89" t="e">
        <f>+IF('A) # of Enrolments'!D42="","",'A) # of Enrolments'!D42)</f>
        <v>#REF!</v>
      </c>
      <c r="C42" s="89" t="e">
        <f>+IF('A) # of Enrolments'!C42="","",'A) # of Enrolments'!C42)</f>
        <v>#REF!</v>
      </c>
      <c r="D42" s="89" t="e">
        <f>+IF('A) # of Enrolments'!E42="","",'A) # of Enrolments'!E42)</f>
        <v>#REF!</v>
      </c>
      <c r="E42" s="90" t="e">
        <f>IF(+'A) # of Enrolments'!G42&gt;0, +'A) # of Enrolments'!G42, "")</f>
        <v>#REF!</v>
      </c>
      <c r="F42" s="90" t="e">
        <f t="shared" si="15"/>
        <v>#REF!</v>
      </c>
      <c r="G42" s="90" t="e">
        <f t="shared" si="15"/>
        <v>#REF!</v>
      </c>
      <c r="H42" s="90" t="e">
        <f t="shared" si="15"/>
        <v>#REF!</v>
      </c>
      <c r="I42" s="90" t="e">
        <f t="shared" si="15"/>
        <v>#REF!</v>
      </c>
      <c r="J42" s="90" t="e">
        <f t="shared" si="15"/>
        <v>#REF!</v>
      </c>
      <c r="K42" s="90" t="e">
        <f t="shared" si="15"/>
        <v>#REF!</v>
      </c>
      <c r="L42" s="90" t="e">
        <f t="shared" si="15"/>
        <v>#REF!</v>
      </c>
      <c r="M42" s="91" t="str">
        <f t="shared" si="16"/>
        <v/>
      </c>
      <c r="N42" s="90" t="e">
        <f t="shared" si="17"/>
        <v>#REF!</v>
      </c>
      <c r="O42" s="90" t="str">
        <f t="shared" si="17"/>
        <v/>
      </c>
      <c r="P42" s="90" t="e">
        <f t="shared" si="17"/>
        <v>#REF!</v>
      </c>
      <c r="Q42" s="90" t="str">
        <f t="shared" si="17"/>
        <v/>
      </c>
      <c r="R42" s="91" t="str">
        <f t="shared" si="18"/>
        <v/>
      </c>
      <c r="S42" s="91" t="str">
        <f t="shared" si="19"/>
        <v/>
      </c>
    </row>
    <row r="43" spans="1:19" x14ac:dyDescent="0.35">
      <c r="A43" s="59" t="e">
        <f>+IF('A) # of Enrolments'!A43="","",'A) # of Enrolments'!A43)</f>
        <v>#REF!</v>
      </c>
      <c r="B43" s="89" t="e">
        <f>+IF('A) # of Enrolments'!D43="","",'A) # of Enrolments'!D43)</f>
        <v>#REF!</v>
      </c>
      <c r="C43" s="89" t="e">
        <f>+IF('A) # of Enrolments'!C43="","",'A) # of Enrolments'!C43)</f>
        <v>#REF!</v>
      </c>
      <c r="D43" s="89" t="e">
        <f>+IF('A) # of Enrolments'!E43="","",'A) # of Enrolments'!E43)</f>
        <v>#REF!</v>
      </c>
      <c r="E43" s="90" t="e">
        <f>IF(+'A) # of Enrolments'!G43&gt;0, +'A) # of Enrolments'!G43, "")</f>
        <v>#REF!</v>
      </c>
      <c r="F43" s="90" t="e">
        <f t="shared" si="15"/>
        <v>#REF!</v>
      </c>
      <c r="G43" s="90" t="e">
        <f t="shared" si="15"/>
        <v>#REF!</v>
      </c>
      <c r="H43" s="90" t="e">
        <f t="shared" si="15"/>
        <v>#REF!</v>
      </c>
      <c r="I43" s="90" t="e">
        <f t="shared" si="15"/>
        <v>#REF!</v>
      </c>
      <c r="J43" s="90" t="e">
        <f t="shared" si="15"/>
        <v>#REF!</v>
      </c>
      <c r="K43" s="90" t="e">
        <f t="shared" si="15"/>
        <v>#REF!</v>
      </c>
      <c r="L43" s="90" t="e">
        <f t="shared" si="15"/>
        <v>#REF!</v>
      </c>
      <c r="M43" s="91" t="str">
        <f t="shared" si="16"/>
        <v/>
      </c>
      <c r="N43" s="90" t="e">
        <f t="shared" si="17"/>
        <v>#REF!</v>
      </c>
      <c r="O43" s="90" t="str">
        <f t="shared" si="17"/>
        <v/>
      </c>
      <c r="P43" s="90" t="e">
        <f t="shared" si="17"/>
        <v>#REF!</v>
      </c>
      <c r="Q43" s="90" t="str">
        <f t="shared" si="17"/>
        <v/>
      </c>
      <c r="R43" s="91" t="str">
        <f t="shared" si="18"/>
        <v/>
      </c>
      <c r="S43" s="91" t="str">
        <f t="shared" si="19"/>
        <v/>
      </c>
    </row>
    <row r="44" spans="1:19" x14ac:dyDescent="0.35">
      <c r="A44" s="59" t="e">
        <f>+IF('A) # of Enrolments'!A44="","",'A) # of Enrolments'!A44)</f>
        <v>#REF!</v>
      </c>
      <c r="B44" s="89" t="e">
        <f>+IF('A) # of Enrolments'!D44="","",'A) # of Enrolments'!D44)</f>
        <v>#REF!</v>
      </c>
      <c r="C44" s="89" t="e">
        <f>+IF('A) # of Enrolments'!C44="","",'A) # of Enrolments'!C44)</f>
        <v>#REF!</v>
      </c>
      <c r="D44" s="89" t="e">
        <f>+IF('A) # of Enrolments'!E44="","",'A) # of Enrolments'!E44)</f>
        <v>#REF!</v>
      </c>
      <c r="E44" s="90" t="e">
        <f>IF(+'A) # of Enrolments'!G44&gt;0, +'A) # of Enrolments'!G44, "")</f>
        <v>#REF!</v>
      </c>
      <c r="F44" s="90" t="e">
        <f t="shared" si="15"/>
        <v>#REF!</v>
      </c>
      <c r="G44" s="90" t="e">
        <f t="shared" si="15"/>
        <v>#REF!</v>
      </c>
      <c r="H44" s="90" t="e">
        <f t="shared" si="15"/>
        <v>#REF!</v>
      </c>
      <c r="I44" s="90" t="e">
        <f t="shared" si="15"/>
        <v>#REF!</v>
      </c>
      <c r="J44" s="90" t="e">
        <f t="shared" si="15"/>
        <v>#REF!</v>
      </c>
      <c r="K44" s="90" t="e">
        <f t="shared" si="15"/>
        <v>#REF!</v>
      </c>
      <c r="L44" s="90" t="e">
        <f t="shared" si="15"/>
        <v>#REF!</v>
      </c>
      <c r="M44" s="91" t="str">
        <f t="shared" si="16"/>
        <v/>
      </c>
      <c r="N44" s="90" t="e">
        <f t="shared" si="17"/>
        <v>#REF!</v>
      </c>
      <c r="O44" s="90" t="str">
        <f t="shared" si="17"/>
        <v/>
      </c>
      <c r="P44" s="90" t="e">
        <f t="shared" si="17"/>
        <v>#REF!</v>
      </c>
      <c r="Q44" s="90" t="str">
        <f t="shared" si="17"/>
        <v/>
      </c>
      <c r="R44" s="91" t="str">
        <f t="shared" si="18"/>
        <v/>
      </c>
      <c r="S44" s="91" t="str">
        <f t="shared" si="19"/>
        <v/>
      </c>
    </row>
    <row r="45" spans="1:19" x14ac:dyDescent="0.35">
      <c r="A45" s="59" t="e">
        <f>+IF('A) # of Enrolments'!A45="","",'A) # of Enrolments'!A45)</f>
        <v>#REF!</v>
      </c>
      <c r="B45" s="89" t="e">
        <f>+IF('A) # of Enrolments'!D45="","",'A) # of Enrolments'!D45)</f>
        <v>#REF!</v>
      </c>
      <c r="C45" s="89" t="e">
        <f>+IF('A) # of Enrolments'!C45="","",'A) # of Enrolments'!C45)</f>
        <v>#REF!</v>
      </c>
      <c r="D45" s="89" t="e">
        <f>+IF('A) # of Enrolments'!E45="","",'A) # of Enrolments'!E45)</f>
        <v>#REF!</v>
      </c>
      <c r="E45" s="90" t="e">
        <f>IF(+'A) # of Enrolments'!G45&gt;0, +'A) # of Enrolments'!G45, "")</f>
        <v>#REF!</v>
      </c>
      <c r="F45" s="90" t="e">
        <f t="shared" si="15"/>
        <v>#REF!</v>
      </c>
      <c r="G45" s="90" t="e">
        <f t="shared" si="15"/>
        <v>#REF!</v>
      </c>
      <c r="H45" s="90" t="e">
        <f t="shared" si="15"/>
        <v>#REF!</v>
      </c>
      <c r="I45" s="90" t="e">
        <f t="shared" si="15"/>
        <v>#REF!</v>
      </c>
      <c r="J45" s="90" t="e">
        <f t="shared" si="15"/>
        <v>#REF!</v>
      </c>
      <c r="K45" s="90" t="e">
        <f t="shared" si="15"/>
        <v>#REF!</v>
      </c>
      <c r="L45" s="90" t="e">
        <f t="shared" si="15"/>
        <v>#REF!</v>
      </c>
      <c r="M45" s="91" t="str">
        <f t="shared" si="16"/>
        <v/>
      </c>
      <c r="N45" s="90" t="e">
        <f t="shared" si="17"/>
        <v>#REF!</v>
      </c>
      <c r="O45" s="90" t="str">
        <f t="shared" si="17"/>
        <v/>
      </c>
      <c r="P45" s="90" t="e">
        <f t="shared" si="17"/>
        <v>#REF!</v>
      </c>
      <c r="Q45" s="90" t="str">
        <f t="shared" si="17"/>
        <v/>
      </c>
      <c r="R45" s="91" t="str">
        <f t="shared" si="18"/>
        <v/>
      </c>
      <c r="S45" s="91" t="str">
        <f t="shared" si="19"/>
        <v/>
      </c>
    </row>
    <row r="46" spans="1:19" x14ac:dyDescent="0.35">
      <c r="A46" s="59" t="e">
        <f>+IF('A) # of Enrolments'!A46="","",'A) # of Enrolments'!A46)</f>
        <v>#REF!</v>
      </c>
      <c r="B46" s="89" t="e">
        <f>+IF('A) # of Enrolments'!D46="","",'A) # of Enrolments'!D46)</f>
        <v>#REF!</v>
      </c>
      <c r="C46" s="89" t="e">
        <f>+IF('A) # of Enrolments'!C46="","",'A) # of Enrolments'!C46)</f>
        <v>#REF!</v>
      </c>
      <c r="D46" s="89" t="e">
        <f>+IF('A) # of Enrolments'!E46="","",'A) # of Enrolments'!E46)</f>
        <v>#REF!</v>
      </c>
      <c r="E46" s="90" t="e">
        <f>IF(+'A) # of Enrolments'!G46&gt;0, +'A) # of Enrolments'!G46, "")</f>
        <v>#REF!</v>
      </c>
      <c r="F46" s="90" t="e">
        <f t="shared" si="15"/>
        <v>#REF!</v>
      </c>
      <c r="G46" s="90" t="e">
        <f t="shared" si="15"/>
        <v>#REF!</v>
      </c>
      <c r="H46" s="90" t="e">
        <f t="shared" si="15"/>
        <v>#REF!</v>
      </c>
      <c r="I46" s="90" t="e">
        <f t="shared" si="15"/>
        <v>#REF!</v>
      </c>
      <c r="J46" s="90" t="e">
        <f t="shared" si="15"/>
        <v>#REF!</v>
      </c>
      <c r="K46" s="90" t="e">
        <f t="shared" si="15"/>
        <v>#REF!</v>
      </c>
      <c r="L46" s="90" t="e">
        <f t="shared" si="15"/>
        <v>#REF!</v>
      </c>
      <c r="M46" s="91" t="str">
        <f t="shared" si="16"/>
        <v/>
      </c>
      <c r="N46" s="90" t="e">
        <f t="shared" si="17"/>
        <v>#REF!</v>
      </c>
      <c r="O46" s="90" t="str">
        <f t="shared" si="17"/>
        <v/>
      </c>
      <c r="P46" s="90" t="e">
        <f t="shared" si="17"/>
        <v>#REF!</v>
      </c>
      <c r="Q46" s="90" t="str">
        <f t="shared" si="17"/>
        <v/>
      </c>
      <c r="R46" s="91" t="str">
        <f t="shared" si="18"/>
        <v/>
      </c>
      <c r="S46" s="91" t="str">
        <f t="shared" si="19"/>
        <v/>
      </c>
    </row>
    <row r="47" spans="1:19" x14ac:dyDescent="0.35">
      <c r="A47" s="59" t="e">
        <f>+IF('A) # of Enrolments'!A47="","",'A) # of Enrolments'!A47)</f>
        <v>#REF!</v>
      </c>
      <c r="B47" s="89" t="e">
        <f>+IF('A) # of Enrolments'!D47="","",'A) # of Enrolments'!D47)</f>
        <v>#REF!</v>
      </c>
      <c r="C47" s="89" t="e">
        <f>+IF('A) # of Enrolments'!C47="","",'A) # of Enrolments'!C47)</f>
        <v>#REF!</v>
      </c>
      <c r="D47" s="89" t="e">
        <f>+IF('A) # of Enrolments'!E47="","",'A) # of Enrolments'!E47)</f>
        <v>#REF!</v>
      </c>
      <c r="E47" s="90" t="e">
        <f>IF(+'A) # of Enrolments'!G47&gt;0, +'A) # of Enrolments'!G47, "")</f>
        <v>#REF!</v>
      </c>
      <c r="F47" s="90" t="e">
        <f t="shared" si="15"/>
        <v>#REF!</v>
      </c>
      <c r="G47" s="90" t="e">
        <f t="shared" si="15"/>
        <v>#REF!</v>
      </c>
      <c r="H47" s="90" t="e">
        <f t="shared" si="15"/>
        <v>#REF!</v>
      </c>
      <c r="I47" s="90" t="e">
        <f t="shared" si="15"/>
        <v>#REF!</v>
      </c>
      <c r="J47" s="90" t="e">
        <f t="shared" si="15"/>
        <v>#REF!</v>
      </c>
      <c r="K47" s="90" t="e">
        <f t="shared" si="15"/>
        <v>#REF!</v>
      </c>
      <c r="L47" s="90" t="e">
        <f t="shared" si="15"/>
        <v>#REF!</v>
      </c>
      <c r="M47" s="91" t="str">
        <f t="shared" si="16"/>
        <v/>
      </c>
      <c r="N47" s="90" t="e">
        <f t="shared" si="17"/>
        <v>#REF!</v>
      </c>
      <c r="O47" s="90" t="str">
        <f t="shared" si="17"/>
        <v/>
      </c>
      <c r="P47" s="90" t="e">
        <f t="shared" si="17"/>
        <v>#REF!</v>
      </c>
      <c r="Q47" s="90" t="str">
        <f t="shared" si="17"/>
        <v/>
      </c>
      <c r="R47" s="91" t="str">
        <f t="shared" si="18"/>
        <v/>
      </c>
      <c r="S47" s="91" t="str">
        <f t="shared" si="19"/>
        <v/>
      </c>
    </row>
    <row r="48" spans="1:19" ht="15" thickBot="1" x14ac:dyDescent="0.4">
      <c r="A48" s="65"/>
      <c r="B48" s="65"/>
      <c r="C48" s="65"/>
      <c r="D48" s="65"/>
      <c r="E48" s="92"/>
      <c r="F48" s="92"/>
      <c r="G48" s="92"/>
      <c r="H48" s="92"/>
      <c r="I48" s="92"/>
      <c r="J48" s="92"/>
      <c r="K48" s="92"/>
      <c r="L48" s="92"/>
      <c r="M48" s="93"/>
      <c r="N48" s="92"/>
      <c r="O48" s="92"/>
      <c r="P48" s="92"/>
      <c r="Q48" s="92"/>
      <c r="R48" s="94"/>
      <c r="S48" s="94"/>
    </row>
    <row r="49" spans="1:19" ht="15" thickTop="1" x14ac:dyDescent="0.35"/>
    <row r="50" spans="1:19" x14ac:dyDescent="0.35">
      <c r="A50" s="52" t="s">
        <v>176</v>
      </c>
      <c r="B50" s="53"/>
      <c r="C50" s="53"/>
      <c r="D50" s="53"/>
      <c r="E50" s="53"/>
      <c r="F50" s="53"/>
      <c r="G50" s="53"/>
      <c r="H50" s="53"/>
      <c r="I50" s="53"/>
      <c r="J50" s="53"/>
      <c r="K50" s="53"/>
      <c r="L50" s="53"/>
      <c r="M50" s="53"/>
      <c r="N50" s="53"/>
      <c r="O50" s="53"/>
      <c r="P50" s="53"/>
      <c r="Q50" s="53"/>
      <c r="R50" s="53"/>
      <c r="S50" s="53"/>
    </row>
    <row r="51" spans="1:19" ht="43.5" x14ac:dyDescent="0.35">
      <c r="A51" s="54" t="s">
        <v>213</v>
      </c>
      <c r="B51" s="163" t="s">
        <v>210</v>
      </c>
      <c r="C51" s="55" t="s">
        <v>209</v>
      </c>
      <c r="D51" s="55" t="s">
        <v>211</v>
      </c>
      <c r="E51" s="57" t="s">
        <v>161</v>
      </c>
      <c r="F51" s="57" t="s">
        <v>162</v>
      </c>
      <c r="G51" s="57" t="s">
        <v>163</v>
      </c>
      <c r="H51" s="57" t="s">
        <v>164</v>
      </c>
      <c r="I51" s="57" t="s">
        <v>165</v>
      </c>
      <c r="J51" s="57" t="s">
        <v>166</v>
      </c>
      <c r="K51" s="57" t="s">
        <v>167</v>
      </c>
      <c r="L51" s="57" t="s">
        <v>168</v>
      </c>
      <c r="M51" s="55" t="s">
        <v>169</v>
      </c>
      <c r="N51" s="58" t="s">
        <v>170</v>
      </c>
      <c r="O51" s="58" t="s">
        <v>171</v>
      </c>
      <c r="P51" s="58" t="s">
        <v>172</v>
      </c>
      <c r="Q51" s="58" t="s">
        <v>173</v>
      </c>
      <c r="R51" s="55" t="s">
        <v>174</v>
      </c>
      <c r="S51" s="55" t="s">
        <v>175</v>
      </c>
    </row>
    <row r="52" spans="1:19" ht="5.25" customHeight="1" x14ac:dyDescent="0.35">
      <c r="A52" s="59"/>
      <c r="B52" s="59"/>
      <c r="C52" s="59"/>
      <c r="D52" s="59"/>
      <c r="E52" s="59"/>
      <c r="F52" s="59"/>
      <c r="G52" s="59"/>
      <c r="H52" s="59"/>
      <c r="I52" s="59"/>
      <c r="J52" s="59"/>
      <c r="K52" s="59"/>
      <c r="L52" s="59"/>
      <c r="M52" s="81"/>
      <c r="N52" s="59"/>
      <c r="O52" s="59"/>
      <c r="P52" s="59"/>
      <c r="Q52" s="59"/>
      <c r="R52" s="59"/>
      <c r="S52" s="59"/>
    </row>
    <row r="53" spans="1:19" x14ac:dyDescent="0.35">
      <c r="A53" s="59" t="e">
        <f>+IF('A) # of Enrolments'!A53="","",'A) # of Enrolments'!A53)</f>
        <v>#REF!</v>
      </c>
      <c r="B53" s="89" t="e">
        <f>+IF('A) # of Enrolments'!D53="","",'A) # of Enrolments'!D53)</f>
        <v>#REF!</v>
      </c>
      <c r="C53" s="89" t="e">
        <f>+IF('A) # of Enrolments'!C53="","",'A) # of Enrolments'!C53)</f>
        <v>#REF!</v>
      </c>
      <c r="D53" s="89" t="e">
        <f>+IF('A) # of Enrolments'!E53="","",'A) # of Enrolments'!E53)</f>
        <v>#REF!</v>
      </c>
      <c r="E53" s="90" t="e">
        <f>IF(+'A) # of Enrolments'!G53&gt;0, +'A) # of Enrolments'!G53, "")</f>
        <v>#REF!</v>
      </c>
      <c r="F53" s="90" t="e">
        <f t="shared" ref="F53:L64" si="20">IF(E53&gt;0.001,E53,"")</f>
        <v>#REF!</v>
      </c>
      <c r="G53" s="90" t="e">
        <f t="shared" si="20"/>
        <v>#REF!</v>
      </c>
      <c r="H53" s="90" t="e">
        <f t="shared" si="20"/>
        <v>#REF!</v>
      </c>
      <c r="I53" s="90" t="e">
        <f t="shared" si="20"/>
        <v>#REF!</v>
      </c>
      <c r="J53" s="90" t="e">
        <f t="shared" si="20"/>
        <v>#REF!</v>
      </c>
      <c r="K53" s="90" t="e">
        <f t="shared" si="20"/>
        <v>#REF!</v>
      </c>
      <c r="L53" s="90" t="e">
        <f t="shared" si="20"/>
        <v>#REF!</v>
      </c>
      <c r="M53" s="91" t="str">
        <f t="shared" ref="M53:M64" si="21">IF(ISERROR(AVERAGE(E53:L53)),"",(AVERAGE(E53:L53)))</f>
        <v/>
      </c>
      <c r="N53" s="90" t="e">
        <f t="shared" ref="N53:Q64" si="22">IF(L53&gt;0.001,L53,"")</f>
        <v>#REF!</v>
      </c>
      <c r="O53" s="90" t="str">
        <f t="shared" si="22"/>
        <v/>
      </c>
      <c r="P53" s="90" t="e">
        <f t="shared" si="22"/>
        <v>#REF!</v>
      </c>
      <c r="Q53" s="90" t="str">
        <f t="shared" si="22"/>
        <v/>
      </c>
      <c r="R53" s="91" t="str">
        <f t="shared" ref="R53:R64" si="23">IF(ISERROR(AVERAGE(N53:Q53)),"",(AVERAGE(N53:Q53)))</f>
        <v/>
      </c>
      <c r="S53" s="91" t="str">
        <f t="shared" ref="S53:S64" si="24">IF(ISERROR(AVERAGE(Q53,P53,O53,N53,L53,K53,J53,I53,H53,G53,F53,E53)),"",(AVERAGE(Q53,P53,O53,N53,L53,K53,J53,I53,H53,G53,F53,E53)))</f>
        <v/>
      </c>
    </row>
    <row r="54" spans="1:19" x14ac:dyDescent="0.35">
      <c r="A54" s="59" t="e">
        <f>+IF('A) # of Enrolments'!A54="","",'A) # of Enrolments'!A54)</f>
        <v>#REF!</v>
      </c>
      <c r="B54" s="89" t="e">
        <f>+IF('A) # of Enrolments'!D54="","",'A) # of Enrolments'!D54)</f>
        <v>#REF!</v>
      </c>
      <c r="C54" s="89" t="e">
        <f>+IF('A) # of Enrolments'!C54="","",'A) # of Enrolments'!C54)</f>
        <v>#REF!</v>
      </c>
      <c r="D54" s="89" t="e">
        <f>+IF('A) # of Enrolments'!E54="","",'A) # of Enrolments'!E54)</f>
        <v>#REF!</v>
      </c>
      <c r="E54" s="90" t="e">
        <f>IF(+'A) # of Enrolments'!G54&gt;0, +'A) # of Enrolments'!G54, "")</f>
        <v>#REF!</v>
      </c>
      <c r="F54" s="90" t="e">
        <f t="shared" si="20"/>
        <v>#REF!</v>
      </c>
      <c r="G54" s="90" t="e">
        <f t="shared" si="20"/>
        <v>#REF!</v>
      </c>
      <c r="H54" s="90" t="e">
        <f t="shared" si="20"/>
        <v>#REF!</v>
      </c>
      <c r="I54" s="90" t="e">
        <f t="shared" si="20"/>
        <v>#REF!</v>
      </c>
      <c r="J54" s="90" t="e">
        <f t="shared" si="20"/>
        <v>#REF!</v>
      </c>
      <c r="K54" s="90" t="e">
        <f t="shared" si="20"/>
        <v>#REF!</v>
      </c>
      <c r="L54" s="90" t="e">
        <f t="shared" si="20"/>
        <v>#REF!</v>
      </c>
      <c r="M54" s="91" t="str">
        <f t="shared" si="21"/>
        <v/>
      </c>
      <c r="N54" s="90" t="e">
        <f t="shared" si="22"/>
        <v>#REF!</v>
      </c>
      <c r="O54" s="90" t="str">
        <f t="shared" si="22"/>
        <v/>
      </c>
      <c r="P54" s="90" t="e">
        <f t="shared" si="22"/>
        <v>#REF!</v>
      </c>
      <c r="Q54" s="90" t="str">
        <f t="shared" si="22"/>
        <v/>
      </c>
      <c r="R54" s="91" t="str">
        <f t="shared" si="23"/>
        <v/>
      </c>
      <c r="S54" s="91" t="str">
        <f t="shared" si="24"/>
        <v/>
      </c>
    </row>
    <row r="55" spans="1:19" x14ac:dyDescent="0.35">
      <c r="A55" s="59" t="e">
        <f>+IF('A) # of Enrolments'!A55="","",'A) # of Enrolments'!A55)</f>
        <v>#REF!</v>
      </c>
      <c r="B55" s="89" t="e">
        <f>+IF('A) # of Enrolments'!D55="","",'A) # of Enrolments'!D55)</f>
        <v>#REF!</v>
      </c>
      <c r="C55" s="89" t="e">
        <f>+IF('A) # of Enrolments'!C55="","",'A) # of Enrolments'!C55)</f>
        <v>#REF!</v>
      </c>
      <c r="D55" s="89" t="e">
        <f>+IF('A) # of Enrolments'!E55="","",'A) # of Enrolments'!E55)</f>
        <v>#REF!</v>
      </c>
      <c r="E55" s="90" t="e">
        <f>IF(+'A) # of Enrolments'!G55&gt;0, +'A) # of Enrolments'!G55, "")</f>
        <v>#REF!</v>
      </c>
      <c r="F55" s="90" t="e">
        <f t="shared" si="20"/>
        <v>#REF!</v>
      </c>
      <c r="G55" s="90" t="e">
        <f t="shared" si="20"/>
        <v>#REF!</v>
      </c>
      <c r="H55" s="90" t="e">
        <f t="shared" si="20"/>
        <v>#REF!</v>
      </c>
      <c r="I55" s="90" t="e">
        <f t="shared" si="20"/>
        <v>#REF!</v>
      </c>
      <c r="J55" s="90" t="e">
        <f t="shared" si="20"/>
        <v>#REF!</v>
      </c>
      <c r="K55" s="90" t="e">
        <f t="shared" si="20"/>
        <v>#REF!</v>
      </c>
      <c r="L55" s="90" t="e">
        <f t="shared" si="20"/>
        <v>#REF!</v>
      </c>
      <c r="M55" s="91" t="str">
        <f t="shared" si="21"/>
        <v/>
      </c>
      <c r="N55" s="90" t="e">
        <f t="shared" si="22"/>
        <v>#REF!</v>
      </c>
      <c r="O55" s="90" t="str">
        <f t="shared" si="22"/>
        <v/>
      </c>
      <c r="P55" s="90" t="e">
        <f t="shared" si="22"/>
        <v>#REF!</v>
      </c>
      <c r="Q55" s="90" t="str">
        <f t="shared" si="22"/>
        <v/>
      </c>
      <c r="R55" s="91" t="str">
        <f t="shared" si="23"/>
        <v/>
      </c>
      <c r="S55" s="91" t="str">
        <f t="shared" si="24"/>
        <v/>
      </c>
    </row>
    <row r="56" spans="1:19" x14ac:dyDescent="0.35">
      <c r="A56" s="59" t="e">
        <f>+IF('A) # of Enrolments'!A56="","",'A) # of Enrolments'!A56)</f>
        <v>#REF!</v>
      </c>
      <c r="B56" s="89" t="e">
        <f>+IF('A) # of Enrolments'!D56="","",'A) # of Enrolments'!D56)</f>
        <v>#REF!</v>
      </c>
      <c r="C56" s="89" t="e">
        <f>+IF('A) # of Enrolments'!C56="","",'A) # of Enrolments'!C56)</f>
        <v>#REF!</v>
      </c>
      <c r="D56" s="89" t="e">
        <f>+IF('A) # of Enrolments'!E56="","",'A) # of Enrolments'!E56)</f>
        <v>#REF!</v>
      </c>
      <c r="E56" s="90" t="e">
        <f>IF(+'A) # of Enrolments'!G56&gt;0, +'A) # of Enrolments'!G56, "")</f>
        <v>#REF!</v>
      </c>
      <c r="F56" s="90" t="e">
        <f t="shared" si="20"/>
        <v>#REF!</v>
      </c>
      <c r="G56" s="90" t="e">
        <f t="shared" si="20"/>
        <v>#REF!</v>
      </c>
      <c r="H56" s="90" t="e">
        <f t="shared" si="20"/>
        <v>#REF!</v>
      </c>
      <c r="I56" s="90" t="e">
        <f t="shared" si="20"/>
        <v>#REF!</v>
      </c>
      <c r="J56" s="90" t="e">
        <f t="shared" si="20"/>
        <v>#REF!</v>
      </c>
      <c r="K56" s="90" t="e">
        <f t="shared" si="20"/>
        <v>#REF!</v>
      </c>
      <c r="L56" s="90" t="e">
        <f t="shared" si="20"/>
        <v>#REF!</v>
      </c>
      <c r="M56" s="91" t="str">
        <f t="shared" si="21"/>
        <v/>
      </c>
      <c r="N56" s="90" t="e">
        <f t="shared" si="22"/>
        <v>#REF!</v>
      </c>
      <c r="O56" s="90" t="str">
        <f t="shared" si="22"/>
        <v/>
      </c>
      <c r="P56" s="90" t="e">
        <f t="shared" si="22"/>
        <v>#REF!</v>
      </c>
      <c r="Q56" s="90" t="str">
        <f t="shared" si="22"/>
        <v/>
      </c>
      <c r="R56" s="91" t="str">
        <f t="shared" si="23"/>
        <v/>
      </c>
      <c r="S56" s="91" t="str">
        <f t="shared" si="24"/>
        <v/>
      </c>
    </row>
    <row r="57" spans="1:19" x14ac:dyDescent="0.35">
      <c r="A57" s="59" t="e">
        <f>+IF('A) # of Enrolments'!A57="","",'A) # of Enrolments'!A57)</f>
        <v>#REF!</v>
      </c>
      <c r="B57" s="89" t="e">
        <f>+IF('A) # of Enrolments'!D57="","",'A) # of Enrolments'!D57)</f>
        <v>#REF!</v>
      </c>
      <c r="C57" s="89" t="e">
        <f>+IF('A) # of Enrolments'!C57="","",'A) # of Enrolments'!C57)</f>
        <v>#REF!</v>
      </c>
      <c r="D57" s="89" t="e">
        <f>+IF('A) # of Enrolments'!E57="","",'A) # of Enrolments'!E57)</f>
        <v>#REF!</v>
      </c>
      <c r="E57" s="90" t="e">
        <f>IF(+'A) # of Enrolments'!G57&gt;0, +'A) # of Enrolments'!G57, "")</f>
        <v>#REF!</v>
      </c>
      <c r="F57" s="90" t="e">
        <f t="shared" si="20"/>
        <v>#REF!</v>
      </c>
      <c r="G57" s="90" t="e">
        <f t="shared" si="20"/>
        <v>#REF!</v>
      </c>
      <c r="H57" s="90" t="e">
        <f t="shared" si="20"/>
        <v>#REF!</v>
      </c>
      <c r="I57" s="90" t="e">
        <f t="shared" si="20"/>
        <v>#REF!</v>
      </c>
      <c r="J57" s="90" t="e">
        <f t="shared" si="20"/>
        <v>#REF!</v>
      </c>
      <c r="K57" s="90" t="e">
        <f t="shared" si="20"/>
        <v>#REF!</v>
      </c>
      <c r="L57" s="90" t="e">
        <f t="shared" si="20"/>
        <v>#REF!</v>
      </c>
      <c r="M57" s="91" t="str">
        <f t="shared" si="21"/>
        <v/>
      </c>
      <c r="N57" s="90" t="e">
        <f t="shared" si="22"/>
        <v>#REF!</v>
      </c>
      <c r="O57" s="90" t="str">
        <f t="shared" si="22"/>
        <v/>
      </c>
      <c r="P57" s="90" t="e">
        <f t="shared" si="22"/>
        <v>#REF!</v>
      </c>
      <c r="Q57" s="90" t="str">
        <f t="shared" si="22"/>
        <v/>
      </c>
      <c r="R57" s="91" t="str">
        <f t="shared" si="23"/>
        <v/>
      </c>
      <c r="S57" s="91" t="str">
        <f t="shared" si="24"/>
        <v/>
      </c>
    </row>
    <row r="58" spans="1:19" x14ac:dyDescent="0.35">
      <c r="A58" s="59" t="e">
        <f>+IF('A) # of Enrolments'!A58="","",'A) # of Enrolments'!A58)</f>
        <v>#REF!</v>
      </c>
      <c r="B58" s="89" t="e">
        <f>+IF('A) # of Enrolments'!D58="","",'A) # of Enrolments'!D58)</f>
        <v>#REF!</v>
      </c>
      <c r="C58" s="89" t="e">
        <f>+IF('A) # of Enrolments'!C58="","",'A) # of Enrolments'!C58)</f>
        <v>#REF!</v>
      </c>
      <c r="D58" s="89" t="e">
        <f>+IF('A) # of Enrolments'!E58="","",'A) # of Enrolments'!E58)</f>
        <v>#REF!</v>
      </c>
      <c r="E58" s="90" t="e">
        <f>IF(+'A) # of Enrolments'!G58&gt;0, +'A) # of Enrolments'!G58, "")</f>
        <v>#REF!</v>
      </c>
      <c r="F58" s="90" t="e">
        <f t="shared" si="20"/>
        <v>#REF!</v>
      </c>
      <c r="G58" s="90" t="e">
        <f t="shared" si="20"/>
        <v>#REF!</v>
      </c>
      <c r="H58" s="90" t="e">
        <f t="shared" si="20"/>
        <v>#REF!</v>
      </c>
      <c r="I58" s="90" t="e">
        <f t="shared" si="20"/>
        <v>#REF!</v>
      </c>
      <c r="J58" s="90" t="e">
        <f t="shared" si="20"/>
        <v>#REF!</v>
      </c>
      <c r="K58" s="90" t="e">
        <f t="shared" si="20"/>
        <v>#REF!</v>
      </c>
      <c r="L58" s="90" t="e">
        <f t="shared" si="20"/>
        <v>#REF!</v>
      </c>
      <c r="M58" s="91" t="str">
        <f t="shared" si="21"/>
        <v/>
      </c>
      <c r="N58" s="90" t="e">
        <f t="shared" si="22"/>
        <v>#REF!</v>
      </c>
      <c r="O58" s="90" t="str">
        <f t="shared" si="22"/>
        <v/>
      </c>
      <c r="P58" s="90" t="e">
        <f t="shared" si="22"/>
        <v>#REF!</v>
      </c>
      <c r="Q58" s="90" t="str">
        <f t="shared" si="22"/>
        <v/>
      </c>
      <c r="R58" s="91" t="str">
        <f t="shared" si="23"/>
        <v/>
      </c>
      <c r="S58" s="91" t="str">
        <f t="shared" si="24"/>
        <v/>
      </c>
    </row>
    <row r="59" spans="1:19" x14ac:dyDescent="0.35">
      <c r="A59" s="59" t="e">
        <f>+IF('A) # of Enrolments'!A59="","",'A) # of Enrolments'!A59)</f>
        <v>#REF!</v>
      </c>
      <c r="B59" s="89" t="e">
        <f>+IF('A) # of Enrolments'!D59="","",'A) # of Enrolments'!D59)</f>
        <v>#REF!</v>
      </c>
      <c r="C59" s="89" t="e">
        <f>+IF('A) # of Enrolments'!C59="","",'A) # of Enrolments'!C59)</f>
        <v>#REF!</v>
      </c>
      <c r="D59" s="89" t="e">
        <f>+IF('A) # of Enrolments'!E59="","",'A) # of Enrolments'!E59)</f>
        <v>#REF!</v>
      </c>
      <c r="E59" s="90" t="e">
        <f>IF(+'A) # of Enrolments'!G59&gt;0, +'A) # of Enrolments'!G59, "")</f>
        <v>#REF!</v>
      </c>
      <c r="F59" s="90" t="e">
        <f t="shared" si="20"/>
        <v>#REF!</v>
      </c>
      <c r="G59" s="90" t="e">
        <f t="shared" si="20"/>
        <v>#REF!</v>
      </c>
      <c r="H59" s="90" t="e">
        <f t="shared" si="20"/>
        <v>#REF!</v>
      </c>
      <c r="I59" s="90" t="e">
        <f t="shared" si="20"/>
        <v>#REF!</v>
      </c>
      <c r="J59" s="90" t="e">
        <f t="shared" si="20"/>
        <v>#REF!</v>
      </c>
      <c r="K59" s="90" t="e">
        <f t="shared" si="20"/>
        <v>#REF!</v>
      </c>
      <c r="L59" s="90" t="e">
        <f t="shared" si="20"/>
        <v>#REF!</v>
      </c>
      <c r="M59" s="91" t="str">
        <f t="shared" si="21"/>
        <v/>
      </c>
      <c r="N59" s="90" t="e">
        <f t="shared" si="22"/>
        <v>#REF!</v>
      </c>
      <c r="O59" s="90" t="str">
        <f t="shared" si="22"/>
        <v/>
      </c>
      <c r="P59" s="90" t="e">
        <f t="shared" si="22"/>
        <v>#REF!</v>
      </c>
      <c r="Q59" s="90" t="str">
        <f t="shared" si="22"/>
        <v/>
      </c>
      <c r="R59" s="91" t="str">
        <f t="shared" si="23"/>
        <v/>
      </c>
      <c r="S59" s="91" t="str">
        <f t="shared" si="24"/>
        <v/>
      </c>
    </row>
    <row r="60" spans="1:19" x14ac:dyDescent="0.35">
      <c r="A60" s="59" t="e">
        <f>+IF('A) # of Enrolments'!A60="","",'A) # of Enrolments'!A60)</f>
        <v>#REF!</v>
      </c>
      <c r="B60" s="89" t="e">
        <f>+IF('A) # of Enrolments'!D60="","",'A) # of Enrolments'!D60)</f>
        <v>#REF!</v>
      </c>
      <c r="C60" s="89" t="e">
        <f>+IF('A) # of Enrolments'!C60="","",'A) # of Enrolments'!C60)</f>
        <v>#REF!</v>
      </c>
      <c r="D60" s="89" t="e">
        <f>+IF('A) # of Enrolments'!E60="","",'A) # of Enrolments'!E60)</f>
        <v>#REF!</v>
      </c>
      <c r="E60" s="90" t="e">
        <f>IF(+'A) # of Enrolments'!G60&gt;0, +'A) # of Enrolments'!G60, "")</f>
        <v>#REF!</v>
      </c>
      <c r="F60" s="90" t="e">
        <f t="shared" si="20"/>
        <v>#REF!</v>
      </c>
      <c r="G60" s="90" t="e">
        <f t="shared" si="20"/>
        <v>#REF!</v>
      </c>
      <c r="H60" s="90" t="e">
        <f t="shared" si="20"/>
        <v>#REF!</v>
      </c>
      <c r="I60" s="90" t="e">
        <f t="shared" si="20"/>
        <v>#REF!</v>
      </c>
      <c r="J60" s="90" t="e">
        <f t="shared" si="20"/>
        <v>#REF!</v>
      </c>
      <c r="K60" s="90" t="e">
        <f t="shared" si="20"/>
        <v>#REF!</v>
      </c>
      <c r="L60" s="90" t="e">
        <f t="shared" si="20"/>
        <v>#REF!</v>
      </c>
      <c r="M60" s="91" t="str">
        <f t="shared" si="21"/>
        <v/>
      </c>
      <c r="N60" s="90" t="e">
        <f t="shared" si="22"/>
        <v>#REF!</v>
      </c>
      <c r="O60" s="90" t="str">
        <f t="shared" si="22"/>
        <v/>
      </c>
      <c r="P60" s="90" t="e">
        <f t="shared" si="22"/>
        <v>#REF!</v>
      </c>
      <c r="Q60" s="90" t="str">
        <f t="shared" si="22"/>
        <v/>
      </c>
      <c r="R60" s="91" t="str">
        <f t="shared" si="23"/>
        <v/>
      </c>
      <c r="S60" s="91" t="str">
        <f t="shared" si="24"/>
        <v/>
      </c>
    </row>
    <row r="61" spans="1:19" x14ac:dyDescent="0.35">
      <c r="A61" s="59" t="e">
        <f>+IF('A) # of Enrolments'!A61="","",'A) # of Enrolments'!A61)</f>
        <v>#REF!</v>
      </c>
      <c r="B61" s="89" t="e">
        <f>+IF('A) # of Enrolments'!D61="","",'A) # of Enrolments'!D61)</f>
        <v>#REF!</v>
      </c>
      <c r="C61" s="89" t="e">
        <f>+IF('A) # of Enrolments'!C61="","",'A) # of Enrolments'!C61)</f>
        <v>#REF!</v>
      </c>
      <c r="D61" s="89" t="e">
        <f>+IF('A) # of Enrolments'!E61="","",'A) # of Enrolments'!E61)</f>
        <v>#REF!</v>
      </c>
      <c r="E61" s="90" t="e">
        <f>IF(+'A) # of Enrolments'!G61&gt;0, +'A) # of Enrolments'!G61, "")</f>
        <v>#REF!</v>
      </c>
      <c r="F61" s="90" t="e">
        <f t="shared" si="20"/>
        <v>#REF!</v>
      </c>
      <c r="G61" s="90" t="e">
        <f t="shared" si="20"/>
        <v>#REF!</v>
      </c>
      <c r="H61" s="90" t="e">
        <f t="shared" si="20"/>
        <v>#REF!</v>
      </c>
      <c r="I61" s="90" t="e">
        <f t="shared" si="20"/>
        <v>#REF!</v>
      </c>
      <c r="J61" s="90" t="e">
        <f t="shared" si="20"/>
        <v>#REF!</v>
      </c>
      <c r="K61" s="90" t="e">
        <f t="shared" si="20"/>
        <v>#REF!</v>
      </c>
      <c r="L61" s="90" t="e">
        <f t="shared" si="20"/>
        <v>#REF!</v>
      </c>
      <c r="M61" s="91" t="str">
        <f t="shared" si="21"/>
        <v/>
      </c>
      <c r="N61" s="90" t="e">
        <f t="shared" si="22"/>
        <v>#REF!</v>
      </c>
      <c r="O61" s="90" t="str">
        <f t="shared" si="22"/>
        <v/>
      </c>
      <c r="P61" s="90" t="e">
        <f t="shared" si="22"/>
        <v>#REF!</v>
      </c>
      <c r="Q61" s="90" t="str">
        <f t="shared" si="22"/>
        <v/>
      </c>
      <c r="R61" s="91" t="str">
        <f t="shared" si="23"/>
        <v/>
      </c>
      <c r="S61" s="91" t="str">
        <f t="shared" si="24"/>
        <v/>
      </c>
    </row>
    <row r="62" spans="1:19" x14ac:dyDescent="0.35">
      <c r="A62" s="59" t="e">
        <f>+IF('A) # of Enrolments'!A62="","",'A) # of Enrolments'!A62)</f>
        <v>#REF!</v>
      </c>
      <c r="B62" s="89" t="e">
        <f>+IF('A) # of Enrolments'!D62="","",'A) # of Enrolments'!D62)</f>
        <v>#REF!</v>
      </c>
      <c r="C62" s="89" t="e">
        <f>+IF('A) # of Enrolments'!C62="","",'A) # of Enrolments'!C62)</f>
        <v>#REF!</v>
      </c>
      <c r="D62" s="89" t="e">
        <f>+IF('A) # of Enrolments'!E62="","",'A) # of Enrolments'!E62)</f>
        <v>#REF!</v>
      </c>
      <c r="E62" s="90" t="e">
        <f>IF(+'A) # of Enrolments'!G62&gt;0, +'A) # of Enrolments'!G62, "")</f>
        <v>#REF!</v>
      </c>
      <c r="F62" s="90" t="e">
        <f t="shared" si="20"/>
        <v>#REF!</v>
      </c>
      <c r="G62" s="90" t="e">
        <f t="shared" si="20"/>
        <v>#REF!</v>
      </c>
      <c r="H62" s="90" t="e">
        <f t="shared" si="20"/>
        <v>#REF!</v>
      </c>
      <c r="I62" s="90" t="e">
        <f t="shared" si="20"/>
        <v>#REF!</v>
      </c>
      <c r="J62" s="90" t="e">
        <f t="shared" si="20"/>
        <v>#REF!</v>
      </c>
      <c r="K62" s="90" t="e">
        <f t="shared" si="20"/>
        <v>#REF!</v>
      </c>
      <c r="L62" s="90" t="e">
        <f t="shared" si="20"/>
        <v>#REF!</v>
      </c>
      <c r="M62" s="91" t="str">
        <f t="shared" si="21"/>
        <v/>
      </c>
      <c r="N62" s="90" t="e">
        <f t="shared" si="22"/>
        <v>#REF!</v>
      </c>
      <c r="O62" s="90" t="str">
        <f t="shared" si="22"/>
        <v/>
      </c>
      <c r="P62" s="90" t="e">
        <f t="shared" si="22"/>
        <v>#REF!</v>
      </c>
      <c r="Q62" s="90" t="str">
        <f t="shared" si="22"/>
        <v/>
      </c>
      <c r="R62" s="91" t="str">
        <f t="shared" si="23"/>
        <v/>
      </c>
      <c r="S62" s="91" t="str">
        <f t="shared" si="24"/>
        <v/>
      </c>
    </row>
    <row r="63" spans="1:19" x14ac:dyDescent="0.35">
      <c r="A63" s="59" t="e">
        <f>+IF('A) # of Enrolments'!A63="","",'A) # of Enrolments'!A63)</f>
        <v>#REF!</v>
      </c>
      <c r="B63" s="89" t="e">
        <f>+IF('A) # of Enrolments'!D63="","",'A) # of Enrolments'!D63)</f>
        <v>#REF!</v>
      </c>
      <c r="C63" s="89" t="e">
        <f>+IF('A) # of Enrolments'!C63="","",'A) # of Enrolments'!C63)</f>
        <v>#REF!</v>
      </c>
      <c r="D63" s="89" t="e">
        <f>+IF('A) # of Enrolments'!E63="","",'A) # of Enrolments'!E63)</f>
        <v>#REF!</v>
      </c>
      <c r="E63" s="90" t="e">
        <f>IF(+'A) # of Enrolments'!G63&gt;0, +'A) # of Enrolments'!G63, "")</f>
        <v>#REF!</v>
      </c>
      <c r="F63" s="90" t="e">
        <f t="shared" si="20"/>
        <v>#REF!</v>
      </c>
      <c r="G63" s="90" t="e">
        <f t="shared" si="20"/>
        <v>#REF!</v>
      </c>
      <c r="H63" s="90" t="e">
        <f t="shared" si="20"/>
        <v>#REF!</v>
      </c>
      <c r="I63" s="90" t="e">
        <f t="shared" si="20"/>
        <v>#REF!</v>
      </c>
      <c r="J63" s="90" t="e">
        <f t="shared" si="20"/>
        <v>#REF!</v>
      </c>
      <c r="K63" s="90" t="e">
        <f t="shared" si="20"/>
        <v>#REF!</v>
      </c>
      <c r="L63" s="90" t="e">
        <f t="shared" si="20"/>
        <v>#REF!</v>
      </c>
      <c r="M63" s="91" t="str">
        <f t="shared" si="21"/>
        <v/>
      </c>
      <c r="N63" s="90" t="e">
        <f t="shared" si="22"/>
        <v>#REF!</v>
      </c>
      <c r="O63" s="90" t="str">
        <f t="shared" si="22"/>
        <v/>
      </c>
      <c r="P63" s="90" t="e">
        <f t="shared" si="22"/>
        <v>#REF!</v>
      </c>
      <c r="Q63" s="90" t="str">
        <f t="shared" si="22"/>
        <v/>
      </c>
      <c r="R63" s="91" t="str">
        <f t="shared" si="23"/>
        <v/>
      </c>
      <c r="S63" s="91" t="str">
        <f t="shared" si="24"/>
        <v/>
      </c>
    </row>
    <row r="64" spans="1:19" x14ac:dyDescent="0.35">
      <c r="A64" s="59" t="e">
        <f>+IF('A) # of Enrolments'!A64="","",'A) # of Enrolments'!A64)</f>
        <v>#REF!</v>
      </c>
      <c r="B64" s="89" t="e">
        <f>+IF('A) # of Enrolments'!D64="","",'A) # of Enrolments'!D64)</f>
        <v>#REF!</v>
      </c>
      <c r="C64" s="89" t="e">
        <f>+IF('A) # of Enrolments'!C64="","",'A) # of Enrolments'!C64)</f>
        <v>#REF!</v>
      </c>
      <c r="D64" s="89" t="e">
        <f>+IF('A) # of Enrolments'!E64="","",'A) # of Enrolments'!E64)</f>
        <v>#REF!</v>
      </c>
      <c r="E64" s="90" t="e">
        <f>IF(+'A) # of Enrolments'!G64&gt;0, +'A) # of Enrolments'!G64, "")</f>
        <v>#REF!</v>
      </c>
      <c r="F64" s="90" t="e">
        <f t="shared" si="20"/>
        <v>#REF!</v>
      </c>
      <c r="G64" s="90" t="e">
        <f t="shared" si="20"/>
        <v>#REF!</v>
      </c>
      <c r="H64" s="90" t="e">
        <f t="shared" si="20"/>
        <v>#REF!</v>
      </c>
      <c r="I64" s="90" t="e">
        <f t="shared" si="20"/>
        <v>#REF!</v>
      </c>
      <c r="J64" s="90" t="e">
        <f t="shared" si="20"/>
        <v>#REF!</v>
      </c>
      <c r="K64" s="90" t="e">
        <f t="shared" si="20"/>
        <v>#REF!</v>
      </c>
      <c r="L64" s="90" t="e">
        <f t="shared" si="20"/>
        <v>#REF!</v>
      </c>
      <c r="M64" s="91" t="str">
        <f t="shared" si="21"/>
        <v/>
      </c>
      <c r="N64" s="90" t="e">
        <f t="shared" si="22"/>
        <v>#REF!</v>
      </c>
      <c r="O64" s="90" t="str">
        <f t="shared" si="22"/>
        <v/>
      </c>
      <c r="P64" s="90" t="e">
        <f t="shared" si="22"/>
        <v>#REF!</v>
      </c>
      <c r="Q64" s="90" t="str">
        <f t="shared" si="22"/>
        <v/>
      </c>
      <c r="R64" s="91" t="str">
        <f t="shared" si="23"/>
        <v/>
      </c>
      <c r="S64" s="91" t="str">
        <f t="shared" si="24"/>
        <v/>
      </c>
    </row>
    <row r="65" spans="1:19" ht="15" thickBot="1" x14ac:dyDescent="0.4">
      <c r="A65" s="65"/>
      <c r="B65" s="65"/>
      <c r="C65" s="65"/>
      <c r="D65" s="65"/>
      <c r="E65" s="92"/>
      <c r="F65" s="92"/>
      <c r="G65" s="92"/>
      <c r="H65" s="92"/>
      <c r="I65" s="92"/>
      <c r="J65" s="92"/>
      <c r="K65" s="92"/>
      <c r="L65" s="92"/>
      <c r="M65" s="93"/>
      <c r="N65" s="92"/>
      <c r="O65" s="92"/>
      <c r="P65" s="92"/>
      <c r="Q65" s="92"/>
      <c r="R65" s="94"/>
      <c r="S65" s="94"/>
    </row>
    <row r="66" spans="1:19" ht="15" thickTop="1" x14ac:dyDescent="0.35"/>
  </sheetData>
  <conditionalFormatting sqref="A10 R11:S30 B10:M30">
    <cfRule type="expression" dxfId="53" priority="12">
      <formula>$F$28="HA only"</formula>
    </cfRule>
  </conditionalFormatting>
  <conditionalFormatting sqref="A11:A30">
    <cfRule type="expression" dxfId="52" priority="11">
      <formula>$F$28="HA only"</formula>
    </cfRule>
  </conditionalFormatting>
  <conditionalFormatting sqref="N10">
    <cfRule type="expression" dxfId="51" priority="15">
      <formula>$F$28="HA only"</formula>
    </cfRule>
  </conditionalFormatting>
  <conditionalFormatting sqref="O10:S10">
    <cfRule type="expression" dxfId="50" priority="14">
      <formula>$F$28="HA only"</formula>
    </cfRule>
  </conditionalFormatting>
  <conditionalFormatting sqref="M31">
    <cfRule type="expression" dxfId="49" priority="13">
      <formula>$F$28="HA only"</formula>
    </cfRule>
  </conditionalFormatting>
  <conditionalFormatting sqref="O11:O30">
    <cfRule type="expression" dxfId="48" priority="10">
      <formula>$F$28="HA only"</formula>
    </cfRule>
  </conditionalFormatting>
  <conditionalFormatting sqref="P11:P30">
    <cfRule type="expression" dxfId="47" priority="9">
      <formula>$F$28="HA only"</formula>
    </cfRule>
  </conditionalFormatting>
  <conditionalFormatting sqref="R31">
    <cfRule type="expression" dxfId="46" priority="7">
      <formula>$F$28="HA only"</formula>
    </cfRule>
  </conditionalFormatting>
  <conditionalFormatting sqref="S31">
    <cfRule type="expression" dxfId="45" priority="8">
      <formula>$F$28="HA only"</formula>
    </cfRule>
  </conditionalFormatting>
  <conditionalFormatting sqref="Q11:Q30">
    <cfRule type="expression" dxfId="44" priority="5">
      <formula>$F$28="HA only"</formula>
    </cfRule>
  </conditionalFormatting>
  <conditionalFormatting sqref="Q11:Q30">
    <cfRule type="expression" dxfId="43" priority="4">
      <formula>$F$28="HA only"</formula>
    </cfRule>
  </conditionalFormatting>
  <conditionalFormatting sqref="N11:Q30">
    <cfRule type="expression" dxfId="42" priority="6">
      <formula>$F$28="HA only"</formula>
    </cfRule>
  </conditionalFormatting>
  <conditionalFormatting sqref="E36:E47">
    <cfRule type="expression" dxfId="41" priority="2">
      <formula>$F$28="HA only"</formula>
    </cfRule>
  </conditionalFormatting>
  <conditionalFormatting sqref="E53:E64">
    <cfRule type="expression" dxfId="40" priority="1">
      <formula>$F$28="HA only"</formula>
    </cfRule>
  </conditionalFormatting>
  <hyperlinks>
    <hyperlink ref="B9" location="Definition!A1" display="Definition!A1" xr:uid="{00000000-0004-0000-0600-000000000000}"/>
    <hyperlink ref="B34" location="Definition!A1" display="Definition!A1" xr:uid="{00000000-0004-0000-0600-000001000000}"/>
    <hyperlink ref="B51" location="Definition!A1" display="Definition!A1" xr:uid="{00000000-0004-0000-0600-000002000000}"/>
  </hyperlinks>
  <pageMargins left="0.7" right="0.7" top="0.75" bottom="0.75" header="0.3" footer="0.3"/>
  <ignoredErrors>
    <ignoredError sqref="A36:S47 A53:S64 A11:S1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3:O38"/>
  <sheetViews>
    <sheetView topLeftCell="A4" workbookViewId="0">
      <selection activeCell="D13" sqref="D13"/>
    </sheetView>
  </sheetViews>
  <sheetFormatPr defaultRowHeight="14.5" x14ac:dyDescent="0.35"/>
  <cols>
    <col min="1" max="1" width="21" bestFit="1" customWidth="1"/>
    <col min="2" max="2" width="43.90625" bestFit="1" customWidth="1"/>
    <col min="3" max="3" width="23.36328125" bestFit="1" customWidth="1"/>
  </cols>
  <sheetData>
    <row r="3" spans="1:15" ht="15" thickBot="1" x14ac:dyDescent="0.4">
      <c r="O3" s="3" t="s">
        <v>199</v>
      </c>
    </row>
    <row r="4" spans="1:15" ht="15" thickBot="1" x14ac:dyDescent="0.4">
      <c r="A4" s="138" t="s">
        <v>200</v>
      </c>
      <c r="B4" s="139" t="s">
        <v>201</v>
      </c>
      <c r="O4" t="s">
        <v>25</v>
      </c>
    </row>
    <row r="5" spans="1:15" x14ac:dyDescent="0.35">
      <c r="A5" s="4"/>
      <c r="B5" s="5"/>
      <c r="O5" t="s">
        <v>47</v>
      </c>
    </row>
    <row r="6" spans="1:15" x14ac:dyDescent="0.35">
      <c r="A6" s="6" t="s">
        <v>25</v>
      </c>
      <c r="B6" s="140" t="s">
        <v>202</v>
      </c>
      <c r="O6" t="s">
        <v>61</v>
      </c>
    </row>
    <row r="7" spans="1:15" x14ac:dyDescent="0.35">
      <c r="A7" s="6" t="s">
        <v>47</v>
      </c>
      <c r="B7" s="140" t="s">
        <v>203</v>
      </c>
    </row>
    <row r="8" spans="1:15" ht="15" thickBot="1" x14ac:dyDescent="0.4">
      <c r="A8" s="10" t="s">
        <v>61</v>
      </c>
      <c r="B8" s="141" t="s">
        <v>204</v>
      </c>
      <c r="O8" t="s">
        <v>63</v>
      </c>
    </row>
    <row r="9" spans="1:15" x14ac:dyDescent="0.35">
      <c r="O9" s="6" t="s">
        <v>64</v>
      </c>
    </row>
    <row r="10" spans="1:15" ht="15" thickBot="1" x14ac:dyDescent="0.4"/>
    <row r="11" spans="1:15" ht="15" thickBot="1" x14ac:dyDescent="0.4">
      <c r="A11" s="495" t="s">
        <v>62</v>
      </c>
      <c r="B11" s="496"/>
      <c r="O11" t="s">
        <v>69</v>
      </c>
    </row>
    <row r="12" spans="1:15" x14ac:dyDescent="0.35">
      <c r="A12" s="4"/>
      <c r="B12" s="5"/>
      <c r="O12" t="s">
        <v>68</v>
      </c>
    </row>
    <row r="13" spans="1:15" x14ac:dyDescent="0.35">
      <c r="A13" s="6"/>
      <c r="B13" s="7"/>
    </row>
    <row r="14" spans="1:15" x14ac:dyDescent="0.35">
      <c r="A14" s="8" t="s">
        <v>25</v>
      </c>
      <c r="B14" s="9"/>
    </row>
    <row r="15" spans="1:15" x14ac:dyDescent="0.35">
      <c r="A15" s="6" t="s">
        <v>63</v>
      </c>
      <c r="B15" s="9">
        <v>6</v>
      </c>
    </row>
    <row r="16" spans="1:15" x14ac:dyDescent="0.35">
      <c r="A16" s="6" t="s">
        <v>64</v>
      </c>
      <c r="B16" s="9">
        <v>6</v>
      </c>
      <c r="O16" s="3" t="s">
        <v>116</v>
      </c>
    </row>
    <row r="17" spans="1:15" x14ac:dyDescent="0.35">
      <c r="A17" s="6"/>
      <c r="B17" s="9"/>
    </row>
    <row r="18" spans="1:15" x14ac:dyDescent="0.35">
      <c r="A18" s="8" t="s">
        <v>47</v>
      </c>
      <c r="B18" s="9"/>
      <c r="O18" t="s">
        <v>205</v>
      </c>
    </row>
    <row r="19" spans="1:15" x14ac:dyDescent="0.35">
      <c r="A19" s="6" t="s">
        <v>63</v>
      </c>
      <c r="B19" s="9">
        <v>6</v>
      </c>
      <c r="O19" t="s">
        <v>118</v>
      </c>
    </row>
    <row r="20" spans="1:15" x14ac:dyDescent="0.35">
      <c r="A20" s="6" t="s">
        <v>64</v>
      </c>
      <c r="B20" s="9">
        <v>6</v>
      </c>
    </row>
    <row r="21" spans="1:15" x14ac:dyDescent="0.35">
      <c r="A21" s="6"/>
      <c r="B21" s="9"/>
    </row>
    <row r="22" spans="1:15" x14ac:dyDescent="0.35">
      <c r="A22" s="8" t="s">
        <v>206</v>
      </c>
      <c r="B22" s="9"/>
      <c r="C22" s="181"/>
    </row>
    <row r="23" spans="1:15" x14ac:dyDescent="0.35">
      <c r="A23" s="6" t="s">
        <v>63</v>
      </c>
      <c r="B23" s="9">
        <v>6</v>
      </c>
      <c r="C23" s="181"/>
      <c r="O23" t="s">
        <v>48</v>
      </c>
    </row>
    <row r="24" spans="1:15" ht="15" thickBot="1" x14ac:dyDescent="0.4">
      <c r="A24" s="10" t="s">
        <v>64</v>
      </c>
      <c r="B24" s="11">
        <v>6</v>
      </c>
      <c r="C24" s="181"/>
      <c r="O24" t="s">
        <v>51</v>
      </c>
    </row>
    <row r="25" spans="1:15" x14ac:dyDescent="0.35">
      <c r="C25" s="181"/>
    </row>
    <row r="26" spans="1:15" x14ac:dyDescent="0.35">
      <c r="C26" s="181"/>
    </row>
    <row r="27" spans="1:15" ht="15" thickBot="1" x14ac:dyDescent="0.4">
      <c r="C27" s="181"/>
      <c r="O27">
        <v>1</v>
      </c>
    </row>
    <row r="28" spans="1:15" ht="15" thickBot="1" x14ac:dyDescent="0.4">
      <c r="A28" s="138" t="s">
        <v>207</v>
      </c>
      <c r="B28" s="139" t="s">
        <v>208</v>
      </c>
      <c r="C28" s="181"/>
      <c r="O28">
        <v>2</v>
      </c>
    </row>
    <row r="29" spans="1:15" ht="15" thickBot="1" x14ac:dyDescent="0.4">
      <c r="A29" s="4"/>
      <c r="B29" s="5"/>
      <c r="C29" s="181"/>
      <c r="O29">
        <v>3</v>
      </c>
    </row>
    <row r="30" spans="1:15" x14ac:dyDescent="0.35">
      <c r="A30" s="4" t="s">
        <v>54</v>
      </c>
      <c r="B30" s="178">
        <v>53</v>
      </c>
      <c r="C30" s="182">
        <f>365-(6*52)</f>
        <v>53</v>
      </c>
      <c r="O30">
        <v>4</v>
      </c>
    </row>
    <row r="31" spans="1:15" x14ac:dyDescent="0.35">
      <c r="A31" s="6" t="s">
        <v>55</v>
      </c>
      <c r="B31" s="179">
        <v>105</v>
      </c>
      <c r="C31" s="183">
        <f>365-(5*52)</f>
        <v>105</v>
      </c>
      <c r="O31">
        <v>5</v>
      </c>
    </row>
    <row r="32" spans="1:15" x14ac:dyDescent="0.35">
      <c r="A32" s="6" t="s">
        <v>56</v>
      </c>
      <c r="B32" s="179">
        <v>157</v>
      </c>
      <c r="C32" s="183">
        <f>365-(4*52)</f>
        <v>157</v>
      </c>
      <c r="O32">
        <v>6</v>
      </c>
    </row>
    <row r="33" spans="1:15" x14ac:dyDescent="0.35">
      <c r="A33" s="6" t="s">
        <v>57</v>
      </c>
      <c r="B33" s="179">
        <v>209</v>
      </c>
      <c r="C33" s="183">
        <f>365-(3*52)</f>
        <v>209</v>
      </c>
      <c r="O33">
        <v>7</v>
      </c>
    </row>
    <row r="34" spans="1:15" ht="15" thickBot="1" x14ac:dyDescent="0.4">
      <c r="A34" s="10" t="s">
        <v>50</v>
      </c>
      <c r="B34" s="180">
        <v>261</v>
      </c>
      <c r="C34" s="184">
        <f>365-(2*52)</f>
        <v>261</v>
      </c>
      <c r="O34">
        <v>8</v>
      </c>
    </row>
    <row r="35" spans="1:15" x14ac:dyDescent="0.35">
      <c r="C35" s="181"/>
      <c r="O35">
        <v>9</v>
      </c>
    </row>
    <row r="36" spans="1:15" x14ac:dyDescent="0.35">
      <c r="O36">
        <v>10</v>
      </c>
    </row>
    <row r="37" spans="1:15" x14ac:dyDescent="0.35">
      <c r="O37">
        <v>11</v>
      </c>
    </row>
    <row r="38" spans="1:15" x14ac:dyDescent="0.35">
      <c r="O38">
        <v>12</v>
      </c>
    </row>
  </sheetData>
  <mergeCells count="1">
    <mergeCell ref="A11:B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C56"/>
  <sheetViews>
    <sheetView topLeftCell="A16" workbookViewId="0">
      <selection activeCell="B31" sqref="B31"/>
    </sheetView>
  </sheetViews>
  <sheetFormatPr defaultRowHeight="14.5" x14ac:dyDescent="0.35"/>
  <cols>
    <col min="1" max="1" width="44.54296875" customWidth="1"/>
    <col min="2" max="2" width="14.6328125" customWidth="1"/>
  </cols>
  <sheetData>
    <row r="1" spans="1:1" x14ac:dyDescent="0.35">
      <c r="A1" s="3" t="s">
        <v>60</v>
      </c>
    </row>
    <row r="2" spans="1:1" x14ac:dyDescent="0.35">
      <c r="A2" s="3"/>
    </row>
    <row r="3" spans="1:1" x14ac:dyDescent="0.35">
      <c r="A3" s="3" t="s">
        <v>26</v>
      </c>
    </row>
    <row r="5" spans="1:1" x14ac:dyDescent="0.35">
      <c r="A5" t="s">
        <v>25</v>
      </c>
    </row>
    <row r="6" spans="1:1" x14ac:dyDescent="0.35">
      <c r="A6" t="s">
        <v>47</v>
      </c>
    </row>
    <row r="7" spans="1:1" x14ac:dyDescent="0.35">
      <c r="A7" t="s">
        <v>61</v>
      </c>
    </row>
    <row r="9" spans="1:1" x14ac:dyDescent="0.35">
      <c r="A9" s="3" t="s">
        <v>66</v>
      </c>
    </row>
    <row r="11" spans="1:1" x14ac:dyDescent="0.35">
      <c r="A11" t="s">
        <v>51</v>
      </c>
    </row>
    <row r="12" spans="1:1" x14ac:dyDescent="0.35">
      <c r="A12" t="s">
        <v>48</v>
      </c>
    </row>
    <row r="14" spans="1:1" x14ac:dyDescent="0.35">
      <c r="A14" s="3" t="s">
        <v>67</v>
      </c>
    </row>
    <row r="16" spans="1:1" x14ac:dyDescent="0.35">
      <c r="A16" t="s">
        <v>69</v>
      </c>
    </row>
    <row r="17" spans="1:3" x14ac:dyDescent="0.35">
      <c r="A17" t="s">
        <v>68</v>
      </c>
    </row>
    <row r="19" spans="1:3" x14ac:dyDescent="0.35">
      <c r="A19" s="3" t="s">
        <v>70</v>
      </c>
    </row>
    <row r="21" spans="1:3" x14ac:dyDescent="0.35">
      <c r="A21" t="s">
        <v>63</v>
      </c>
    </row>
    <row r="22" spans="1:3" x14ac:dyDescent="0.35">
      <c r="A22" t="s">
        <v>64</v>
      </c>
    </row>
    <row r="24" spans="1:3" x14ac:dyDescent="0.35">
      <c r="A24" s="3" t="s">
        <v>71</v>
      </c>
      <c r="B24" s="3" t="s">
        <v>72</v>
      </c>
    </row>
    <row r="25" spans="1:3" ht="15" thickBot="1" x14ac:dyDescent="0.4"/>
    <row r="26" spans="1:3" x14ac:dyDescent="0.35">
      <c r="A26" t="s">
        <v>54</v>
      </c>
      <c r="B26" s="5">
        <v>53</v>
      </c>
      <c r="C26" s="5">
        <f>365-(6*52)</f>
        <v>53</v>
      </c>
    </row>
    <row r="27" spans="1:3" x14ac:dyDescent="0.35">
      <c r="A27" t="s">
        <v>55</v>
      </c>
      <c r="B27" s="140">
        <v>105</v>
      </c>
      <c r="C27" s="140">
        <f>365-(5*52)</f>
        <v>105</v>
      </c>
    </row>
    <row r="28" spans="1:3" x14ac:dyDescent="0.35">
      <c r="A28" t="s">
        <v>56</v>
      </c>
      <c r="B28" s="140">
        <v>157</v>
      </c>
      <c r="C28" s="140">
        <f>365-(4*52)</f>
        <v>157</v>
      </c>
    </row>
    <row r="29" spans="1:3" x14ac:dyDescent="0.35">
      <c r="A29" t="s">
        <v>57</v>
      </c>
      <c r="B29" s="140">
        <v>209</v>
      </c>
      <c r="C29" s="140">
        <f>365-(3*52)</f>
        <v>209</v>
      </c>
    </row>
    <row r="30" spans="1:3" ht="15" thickBot="1" x14ac:dyDescent="0.4">
      <c r="A30" t="s">
        <v>50</v>
      </c>
      <c r="B30" s="141">
        <v>261</v>
      </c>
      <c r="C30" s="141">
        <f>365-(2*52)</f>
        <v>261</v>
      </c>
    </row>
    <row r="32" spans="1:3" x14ac:dyDescent="0.35">
      <c r="A32" s="3" t="s">
        <v>75</v>
      </c>
    </row>
    <row r="34" spans="1:2" x14ac:dyDescent="0.35">
      <c r="A34" t="s">
        <v>76</v>
      </c>
    </row>
    <row r="35" spans="1:2" x14ac:dyDescent="0.35">
      <c r="A35" t="s">
        <v>77</v>
      </c>
    </row>
    <row r="37" spans="1:2" x14ac:dyDescent="0.35">
      <c r="A37" s="3" t="s">
        <v>116</v>
      </c>
    </row>
    <row r="39" spans="1:2" x14ac:dyDescent="0.35">
      <c r="A39" t="s">
        <v>117</v>
      </c>
    </row>
    <row r="40" spans="1:2" x14ac:dyDescent="0.35">
      <c r="A40" t="s">
        <v>118</v>
      </c>
    </row>
    <row r="42" spans="1:2" ht="15" thickBot="1" x14ac:dyDescent="0.4"/>
    <row r="43" spans="1:2" ht="15" thickBot="1" x14ac:dyDescent="0.4">
      <c r="A43" s="495" t="s">
        <v>62</v>
      </c>
      <c r="B43" s="496"/>
    </row>
    <row r="44" spans="1:2" x14ac:dyDescent="0.35">
      <c r="A44" s="4"/>
      <c r="B44" s="5"/>
    </row>
    <row r="45" spans="1:2" x14ac:dyDescent="0.35">
      <c r="A45" s="6"/>
      <c r="B45" s="7"/>
    </row>
    <row r="46" spans="1:2" x14ac:dyDescent="0.35">
      <c r="A46" s="8" t="s">
        <v>25</v>
      </c>
      <c r="B46" s="9"/>
    </row>
    <row r="47" spans="1:2" x14ac:dyDescent="0.35">
      <c r="A47" s="6" t="s">
        <v>63</v>
      </c>
      <c r="B47" s="9">
        <v>6</v>
      </c>
    </row>
    <row r="48" spans="1:2" x14ac:dyDescent="0.35">
      <c r="A48" s="6" t="s">
        <v>64</v>
      </c>
      <c r="B48" s="9">
        <v>12</v>
      </c>
    </row>
    <row r="49" spans="1:2" x14ac:dyDescent="0.35">
      <c r="A49" s="6"/>
      <c r="B49" s="9"/>
    </row>
    <row r="50" spans="1:2" x14ac:dyDescent="0.35">
      <c r="A50" s="8" t="s">
        <v>47</v>
      </c>
      <c r="B50" s="9"/>
    </row>
    <row r="51" spans="1:2" x14ac:dyDescent="0.35">
      <c r="A51" s="6" t="s">
        <v>63</v>
      </c>
      <c r="B51" s="9">
        <v>6</v>
      </c>
    </row>
    <row r="52" spans="1:2" x14ac:dyDescent="0.35">
      <c r="A52" s="6" t="s">
        <v>64</v>
      </c>
      <c r="B52" s="9">
        <v>12</v>
      </c>
    </row>
    <row r="53" spans="1:2" x14ac:dyDescent="0.35">
      <c r="A53" s="6"/>
      <c r="B53" s="9"/>
    </row>
    <row r="54" spans="1:2" x14ac:dyDescent="0.35">
      <c r="A54" s="8" t="s">
        <v>65</v>
      </c>
      <c r="B54" s="9"/>
    </row>
    <row r="55" spans="1:2" x14ac:dyDescent="0.35">
      <c r="A55" s="6" t="s">
        <v>63</v>
      </c>
      <c r="B55" s="9">
        <v>6</v>
      </c>
    </row>
    <row r="56" spans="1:2" ht="15" thickBot="1" x14ac:dyDescent="0.4">
      <c r="A56" s="10" t="s">
        <v>64</v>
      </c>
      <c r="B56" s="11">
        <v>12</v>
      </c>
    </row>
  </sheetData>
  <mergeCells count="1">
    <mergeCell ref="A43:B4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Instructions</vt:lpstr>
      <vt:lpstr>Definitions</vt:lpstr>
      <vt:lpstr>+DIAGNOSTICS+</vt:lpstr>
      <vt:lpstr>Instructions - Affordability</vt:lpstr>
      <vt:lpstr>Enrollment worksheet</vt:lpstr>
      <vt:lpstr>A) # of Enrolments</vt:lpstr>
      <vt:lpstr>B) Market or Municipal Rates</vt:lpstr>
      <vt:lpstr>Legend</vt:lpstr>
      <vt:lpstr>Legend2</vt:lpstr>
      <vt:lpstr>GOF Funds Calculation - Part 2</vt:lpstr>
      <vt:lpstr>5b - HCCEG Calculation Details</vt:lpstr>
      <vt:lpstr>5c - FSS Calc Details</vt:lpstr>
      <vt:lpstr>5d - Pay Equity Calc Detail</vt:lpstr>
      <vt:lpstr>Letter to Provider</vt:lpstr>
      <vt:lpstr>Marcos</vt:lpstr>
      <vt:lpstr>Cheque Req</vt:lpstr>
      <vt:lpstr>Hana</vt:lpstr>
      <vt:lpstr>'5c - FSS Calc Details'!Print_Area</vt:lpstr>
      <vt:lpstr>'5d - Pay Equity Calc Detail'!Print_Area</vt:lpstr>
      <vt:lpstr>'Cheque Req'!Print_Area</vt:lpstr>
      <vt:lpstr>'Enrollment worksheet'!Print_Area</vt:lpstr>
      <vt:lpstr>'Letter to Provider'!Print_Area</vt:lpstr>
    </vt:vector>
  </TitlesOfParts>
  <Company>Region of Peel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Simon</dc:creator>
  <cp:lastModifiedBy>Oomar, Haseena</cp:lastModifiedBy>
  <cp:lastPrinted>2019-10-15T19:30:19Z</cp:lastPrinted>
  <dcterms:created xsi:type="dcterms:W3CDTF">2018-10-03T12:34:57Z</dcterms:created>
  <dcterms:modified xsi:type="dcterms:W3CDTF">2021-10-25T20:44:19Z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