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Human Services\Service System Management\Early Learning Service System\ELS Program Administration\2024 Funding\2024 Emerging Fund (CWELCC)\HELEN\Blank Template\"/>
    </mc:Choice>
  </mc:AlternateContent>
  <xr:revisionPtr revIDLastSave="0" documentId="13_ncr:1_{5A5E6262-ADA8-4199-958A-B183DC26F5CE}" xr6:coauthVersionLast="47" xr6:coauthVersionMax="47" xr10:uidLastSave="{00000000-0000-0000-0000-000000000000}"/>
  <workbookProtection workbookAlgorithmName="SHA-512" workbookHashValue="mb+CWZDEC8tOpOqEGayK7o8tkY5EYhbztZGhc1w4jwXmDaQzNnSD6zRPBgyMd5gXiHfGzkTPdH8XLgSaHU4fEw==" workbookSaltValue="SBIII27xHMT8+l+ok9r6FA==" workbookSpinCount="100000" lockStructure="1"/>
  <bookViews>
    <workbookView xWindow="-96" yWindow="-96" windowWidth="23232" windowHeight="12552" tabRatio="814" xr2:uid="{F8E9CC5A-F927-46D7-A86E-F9E4B658F4DD}"/>
  </bookViews>
  <sheets>
    <sheet name="1 - Instructions" sheetId="6" r:id="rId1"/>
    <sheet name="2 - Attestations" sheetId="7" r:id="rId2"/>
    <sheet name="3 - Rates and Capacity Info" sheetId="3" r:id="rId3"/>
    <sheet name="4 - Staffing Information" sheetId="2" state="hidden" r:id="rId4"/>
    <sheet name="4 - Financial Data" sheetId="1" r:id="rId5"/>
    <sheet name="5 - Financial Questionnaire" sheetId="8" r:id="rId6"/>
    <sheet name="6 - FAIR Line Num. Definitions" sheetId="5" r:id="rId7"/>
  </sheets>
  <definedNames>
    <definedName name="_xlnm._FilterDatabase" localSheetId="3" hidden="1">'4 - Staffing Information'!$2:$62</definedName>
    <definedName name="_xlnm._FilterDatabase" localSheetId="6" hidden="1">'6 - FAIR Line Num. Definitions'!$A$4:$I$44</definedName>
    <definedName name="AdminShrdAlloc_Site1">#REF!</definedName>
    <definedName name="AdminShrdAlloc_Site10">#REF!</definedName>
    <definedName name="AdminShrdAlloc_Site11">#REF!</definedName>
    <definedName name="AdminShrdAlloc_Site2">#REF!</definedName>
    <definedName name="AdminShrdAlloc_Site3">#REF!</definedName>
    <definedName name="AdminShrdAlloc_Site4">#REF!</definedName>
    <definedName name="AdminShrdAlloc_Site5">#REF!</definedName>
    <definedName name="AdminShrdAlloc_Site6">#REF!</definedName>
    <definedName name="AdminShrdAlloc_Site7">#REF!</definedName>
    <definedName name="AdminShrdAlloc_Site8">#REF!</definedName>
    <definedName name="AdminShrdAlloc_Site9">#REF!</definedName>
    <definedName name="AdminShrdStaff_BenAvg">#REF!</definedName>
    <definedName name="Ag_OtherExp1">#REF!</definedName>
    <definedName name="Ag_OtherExp2">#REF!</definedName>
    <definedName name="Ag_OtherExp3">#REF!</definedName>
    <definedName name="Ag_OtherExp4">#REF!</definedName>
    <definedName name="Ag_OtherRev1">#REF!</definedName>
    <definedName name="Ag_OtherRev2">#REF!</definedName>
    <definedName name="Ag_OtherRev3">#REF!</definedName>
    <definedName name="Agency_Name">#REF!</definedName>
    <definedName name="AgExpAlloc_Site1">#REF!</definedName>
    <definedName name="AgExpAlloc_Site10">#REF!</definedName>
    <definedName name="AgExpAlloc_Site11">#REF!</definedName>
    <definedName name="AgExpAlloc_Site2">#REF!</definedName>
    <definedName name="AgExpAlloc_Site3">#REF!</definedName>
    <definedName name="AgExpAlloc_Site4">#REF!</definedName>
    <definedName name="AgExpAlloc_Site5">#REF!</definedName>
    <definedName name="AgExpAlloc_Site6">#REF!</definedName>
    <definedName name="AgExpAlloc_Site7">#REF!</definedName>
    <definedName name="AgExpAlloc_Site8">#REF!</definedName>
    <definedName name="AgExpAlloc_Site9">#REF!</definedName>
    <definedName name="AgRevAlloc_Site1">#REF!</definedName>
    <definedName name="AgRevAlloc_Site10">#REF!</definedName>
    <definedName name="AgRevAlloc_Site11">#REF!</definedName>
    <definedName name="AgRevAlloc_Site2">#REF!</definedName>
    <definedName name="AgRevAlloc_Site3">#REF!</definedName>
    <definedName name="AgRevAlloc_Site4">#REF!</definedName>
    <definedName name="AgRevAlloc_Site5">#REF!</definedName>
    <definedName name="AgRevAlloc_Site6">#REF!</definedName>
    <definedName name="AgRevAlloc_Site7">#REF!</definedName>
    <definedName name="AgRevAlloc_Site8">#REF!</definedName>
    <definedName name="AgRevAlloc_Site9">#REF!</definedName>
    <definedName name="AI_Benefits">'4 - Staffing Information'!$AK$62</definedName>
    <definedName name="AI_Sal">'4 - Staffing Information'!$AJ$62</definedName>
    <definedName name="Budget_Yr">#REF!</definedName>
    <definedName name="CC_TtlSal">'4 - Staffing Information'!$L$62</definedName>
    <definedName name="CC_TtlSal_FamGrp">'4 - Staffing Information'!#REF!</definedName>
    <definedName name="CC_TtlSal_Inf">'4 - Staffing Information'!#REF!</definedName>
    <definedName name="CC_TtlSal_JKSK_BA">'4 - Staffing Information'!#REF!</definedName>
    <definedName name="CC_TtlSal_JKSK_FD">'4 - Staffing Information'!#REF!</definedName>
    <definedName name="CC_TtlSal_Pre">'4 - Staffing Information'!#REF!</definedName>
    <definedName name="CC_TtlSal_SA_BA">'4 - Staffing Information'!#REF!</definedName>
    <definedName name="CC_TtlSal_SA_FD">'4 - Staffing Information'!#REF!</definedName>
    <definedName name="CC_TtlSal_Tod">'4 - Staffing Information'!#REF!</definedName>
    <definedName name="CC_TtlWEG">'4 - Staffing Information'!#REF!</definedName>
    <definedName name="CC_TtlWFC">'4 - Staffing Information'!#REF!</definedName>
    <definedName name="_xlnm.Criteria" localSheetId="3">'4 - Staffing Information'!#REF!</definedName>
    <definedName name="Exp_FamGrp">'4 - Staffing Information'!#REF!</definedName>
    <definedName name="Exp_Inf">'4 - Staffing Information'!#REF!</definedName>
    <definedName name="Exp_JKSK_BA">'4 - Staffing Information'!#REF!</definedName>
    <definedName name="Exp_JKSK_FD">'4 - Staffing Information'!#REF!</definedName>
    <definedName name="Exp_Pre">'4 - Staffing Information'!#REF!</definedName>
    <definedName name="Exp_SA_BA">'4 - Staffing Information'!#REF!</definedName>
    <definedName name="Exp_SA_FD">'4 - Staffing Information'!#REF!</definedName>
    <definedName name="Exp_Tod">'4 - Staffing Information'!#REF!</definedName>
    <definedName name="GenOp_Funding">#REF!</definedName>
    <definedName name="HCC_NumberHomes">#REF!</definedName>
    <definedName name="HCC_WEG">#REF!</definedName>
    <definedName name="PayEquity_Funding">#REF!</definedName>
    <definedName name="Percentage_Expenditures">'4 - Staffing Information'!#REF!</definedName>
    <definedName name="Percentage_Revenues">'4 - Staffing Information'!#REF!</definedName>
    <definedName name="_xlnm.Print_Area" localSheetId="3">'4 - Staffing Information'!$A$1:$Q$62</definedName>
    <definedName name="_xlnm.Print_Titles" localSheetId="3">'4 - Staffing Information'!#REF!</definedName>
    <definedName name="Rev_FamGrp">'4 - Staffing Information'!#REF!</definedName>
    <definedName name="Rev_Inf">'4 - Staffing Information'!#REF!</definedName>
    <definedName name="Rev_JKSK_BA">'4 - Staffing Information'!#REF!</definedName>
    <definedName name="Rev_JKSK_FD">'4 - Staffing Information'!#REF!</definedName>
    <definedName name="Rev_Pre">'4 - Staffing Information'!#REF!</definedName>
    <definedName name="Rev_SA_BA">'4 - Staffing Information'!#REF!</definedName>
    <definedName name="Rev_SA_FD">'4 - Staffing Information'!#REF!</definedName>
    <definedName name="Rev_Tod">'4 - Staffing Information'!#REF!</definedName>
    <definedName name="Site_Ttl_Benefits">'4 - Staffing Information'!#REF!</definedName>
    <definedName name="Site_Ttl_Sal">'4 - Staffing Information'!#REF!</definedName>
    <definedName name="Site_TtlLicCap">'4 - Staffing Information'!#REF!</definedName>
    <definedName name="Site_WEG_Revenue">'4 - Staffing Information'!#REF!</definedName>
    <definedName name="Site_WrkComp_Revenue">'4 - Staffing Information'!#REF!</definedName>
    <definedName name="Site1_AdminShrdStaffTtl">#REF!</definedName>
    <definedName name="Site10_AdminShrdStaffTtl">#REF!</definedName>
    <definedName name="Site11_AdminShrdStaffTtl">#REF!</definedName>
    <definedName name="Site2_AdminShrdStaffTtl">#REF!</definedName>
    <definedName name="Site3_AdminShrdStaffTtl">#REF!</definedName>
    <definedName name="Site4_AdminShrdStaffTtl">#REF!</definedName>
    <definedName name="Site5_AdminShrdStaffTtl">#REF!</definedName>
    <definedName name="Site6_AdminShrdStaffTtl">#REF!</definedName>
    <definedName name="Site7_AdminShrdStaffTtl">#REF!</definedName>
    <definedName name="Site8_AdminShrdStaffTtl">#REF!</definedName>
    <definedName name="Site9_AdminShrdStaffTtl">#REF!</definedName>
    <definedName name="SNR_Agency">#REF!</definedName>
    <definedName name="Total_AdminShrdCC_Ben">#REF!</definedName>
    <definedName name="Ttl_AdminShrdCC_Sal">#REF!</definedName>
    <definedName name="Ttl_AdminShrdHCC_Ben">#REF!</definedName>
    <definedName name="Ttl_AdminShrdHCC_Sal">#REF!</definedName>
    <definedName name="Ttl_AI">'4 - Staffing Information'!$AL$62</definedName>
    <definedName name="Ttl_AI_AdmShrdStaff_CC">#REF!</definedName>
    <definedName name="Ttl_AI_AdmShrdStaff_HCC">#REF!</definedName>
    <definedName name="Ttl_AI_HCC">#REF!</definedName>
    <definedName name="Ttl_WEG">'4 - Staffing Information'!$Z$62</definedName>
    <definedName name="Ttl_WEG_AdmShrdStaff_CC">#REF!</definedName>
    <definedName name="Ttl_WEG_AdmShrdStaff_HCC">#REF!</definedName>
    <definedName name="Ttl_WEG_HCC">#REF!</definedName>
    <definedName name="Ttl_WF">'4 - Staffing Information'!$AF$62</definedName>
    <definedName name="Ttl_WF_AdmShrdStaff_CC">#REF!</definedName>
    <definedName name="Ttl_WF_AdmShrdStaff_HCC">#REF!</definedName>
    <definedName name="Ttl_WF_HCC">#REF!</definedName>
    <definedName name="Ttl_WF_Sal">'4 - Staffing Information'!$AF$62</definedName>
    <definedName name="WF_Benefits">'4 - Staffing Information'!$AE$62</definedName>
    <definedName name="WF_Sal">'4 - Staffing Information'!$AD$62</definedName>
    <definedName name="Workdays">SUM(#REF!)</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 l="1"/>
  <c r="Q54" i="1" s="1"/>
  <c r="H53" i="1"/>
  <c r="Q53" i="1" s="1"/>
  <c r="H52" i="1"/>
  <c r="Q52" i="1" s="1"/>
  <c r="H50" i="1"/>
  <c r="I50" i="1" s="1"/>
  <c r="H49" i="1"/>
  <c r="Q49" i="1" s="1"/>
  <c r="H48" i="1"/>
  <c r="Q48" i="1" s="1"/>
  <c r="H47" i="1"/>
  <c r="I47" i="1" s="1"/>
  <c r="H46" i="1"/>
  <c r="Q46" i="1" s="1"/>
  <c r="H45" i="1"/>
  <c r="Q45" i="1" s="1"/>
  <c r="H44" i="1"/>
  <c r="I44" i="1" s="1"/>
  <c r="H43" i="1"/>
  <c r="Q43" i="1" s="1"/>
  <c r="H41" i="1"/>
  <c r="Q41" i="1" s="1"/>
  <c r="H40" i="1"/>
  <c r="Q40" i="1" s="1"/>
  <c r="H38" i="1"/>
  <c r="Q38" i="1" s="1"/>
  <c r="H37" i="1"/>
  <c r="Q37" i="1" s="1"/>
  <c r="H36" i="1"/>
  <c r="I36" i="1" s="1"/>
  <c r="H35" i="1"/>
  <c r="I35" i="1" s="1"/>
  <c r="H34" i="1"/>
  <c r="Q34" i="1" s="1"/>
  <c r="H32" i="1"/>
  <c r="I32" i="1" s="1"/>
  <c r="H31" i="1"/>
  <c r="I31" i="1" s="1"/>
  <c r="H30" i="1"/>
  <c r="I30" i="1" s="1"/>
  <c r="H26" i="1"/>
  <c r="Q26" i="1" s="1"/>
  <c r="H25" i="1"/>
  <c r="Q25" i="1" s="1"/>
  <c r="H22" i="1"/>
  <c r="Q22" i="1" s="1"/>
  <c r="H21" i="1"/>
  <c r="I21" i="1" s="1"/>
  <c r="H19" i="1"/>
  <c r="Q19" i="1" s="1"/>
  <c r="H18" i="1"/>
  <c r="Q18" i="1" s="1"/>
  <c r="H17" i="1"/>
  <c r="Q17" i="1" s="1"/>
  <c r="H16" i="1"/>
  <c r="Q16" i="1" s="1"/>
  <c r="H15" i="1"/>
  <c r="Q15" i="1" s="1"/>
  <c r="H51" i="1"/>
  <c r="Q51" i="1" s="1"/>
  <c r="H33" i="1"/>
  <c r="Q33" i="1" s="1"/>
  <c r="H39" i="1"/>
  <c r="Q39" i="1" s="1"/>
  <c r="H23" i="1"/>
  <c r="Q23" i="1" s="1"/>
  <c r="H20" i="1"/>
  <c r="I20" i="1" s="1"/>
  <c r="H12" i="1"/>
  <c r="H29" i="1" s="1"/>
  <c r="G24" i="8"/>
  <c r="D24" i="8"/>
  <c r="O18" i="7"/>
  <c r="K13" i="3"/>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6" i="1"/>
  <c r="P25" i="1"/>
  <c r="P24" i="1"/>
  <c r="P23" i="1"/>
  <c r="P22" i="1"/>
  <c r="P21" i="1"/>
  <c r="P20" i="1"/>
  <c r="P19" i="1"/>
  <c r="P18" i="1"/>
  <c r="P17" i="1"/>
  <c r="P16" i="1"/>
  <c r="P15" i="1"/>
  <c r="P29" i="1"/>
  <c r="N4" i="7"/>
  <c r="H37" i="7"/>
  <c r="H34" i="7"/>
  <c r="H32" i="7"/>
  <c r="N35" i="7"/>
  <c r="N33" i="7"/>
  <c r="N32" i="7"/>
  <c r="O19" i="7"/>
  <c r="O17" i="7"/>
  <c r="O16" i="7"/>
  <c r="O15" i="7"/>
  <c r="O14" i="7"/>
  <c r="O13" i="7"/>
  <c r="G23" i="8"/>
  <c r="G22" i="8"/>
  <c r="G21" i="8"/>
  <c r="G20" i="8"/>
  <c r="G19" i="8"/>
  <c r="G18" i="8"/>
  <c r="G17" i="8"/>
  <c r="G16" i="8"/>
  <c r="G15" i="8"/>
  <c r="G14" i="8"/>
  <c r="G13" i="8"/>
  <c r="G12" i="8"/>
  <c r="G11" i="8"/>
  <c r="G10" i="8"/>
  <c r="G9" i="8"/>
  <c r="G8" i="8"/>
  <c r="G25" i="8"/>
  <c r="D23" i="8"/>
  <c r="D12" i="8"/>
  <c r="Q29" i="1"/>
  <c r="O68" i="1"/>
  <c r="O29" i="1"/>
  <c r="O27" i="1"/>
  <c r="D25" i="8"/>
  <c r="D22" i="8"/>
  <c r="D21" i="8"/>
  <c r="D20" i="8"/>
  <c r="D19" i="8"/>
  <c r="D18" i="8"/>
  <c r="D17" i="8"/>
  <c r="D16" i="8"/>
  <c r="D15" i="8"/>
  <c r="D14" i="8"/>
  <c r="D13" i="8"/>
  <c r="D11" i="8"/>
  <c r="D10" i="8"/>
  <c r="D9" i="8"/>
  <c r="D8" i="8"/>
  <c r="D15" i="1"/>
  <c r="E15" i="1" s="1"/>
  <c r="D16" i="3"/>
  <c r="B16" i="3"/>
  <c r="J13" i="3"/>
  <c r="B68" i="1"/>
  <c r="E30" i="1"/>
  <c r="E18" i="1"/>
  <c r="E20" i="1"/>
  <c r="E22" i="1"/>
  <c r="E23" i="1"/>
  <c r="E24" i="1"/>
  <c r="E25" i="1"/>
  <c r="E26" i="1"/>
  <c r="E17" i="1"/>
  <c r="B27" i="1"/>
  <c r="B70" i="1" s="1"/>
  <c r="D16" i="1"/>
  <c r="C68" i="1"/>
  <c r="C72" i="1"/>
  <c r="C74" i="1" s="1"/>
  <c r="I29" i="1"/>
  <c r="G29" i="1"/>
  <c r="F29" i="1"/>
  <c r="E29" i="1"/>
  <c r="D29" i="1"/>
  <c r="C29" i="1"/>
  <c r="H24" i="1"/>
  <c r="I24" i="1" s="1"/>
  <c r="H66" i="1"/>
  <c r="Q66" i="1" s="1"/>
  <c r="H65" i="1"/>
  <c r="Q65" i="1" s="1"/>
  <c r="H64" i="1"/>
  <c r="I64" i="1" s="1"/>
  <c r="H63" i="1"/>
  <c r="Q63" i="1" s="1"/>
  <c r="H62" i="1"/>
  <c r="Q62" i="1" s="1"/>
  <c r="H61" i="1"/>
  <c r="Q61" i="1" s="1"/>
  <c r="H60" i="1"/>
  <c r="Q60" i="1" s="1"/>
  <c r="H59" i="1"/>
  <c r="I59" i="1" s="1"/>
  <c r="H58" i="1"/>
  <c r="Q58" i="1" s="1"/>
  <c r="H57" i="1"/>
  <c r="I57" i="1" s="1"/>
  <c r="H56" i="1"/>
  <c r="Q56" i="1" s="1"/>
  <c r="H55" i="1"/>
  <c r="Q55" i="1" s="1"/>
  <c r="H42" i="1"/>
  <c r="Q42" i="1" s="1"/>
  <c r="J21" i="2"/>
  <c r="J22" i="2"/>
  <c r="J23" i="2"/>
  <c r="J24" i="2"/>
  <c r="J25" i="2"/>
  <c r="J26" i="2"/>
  <c r="J27" i="2"/>
  <c r="J28" i="2"/>
  <c r="J29" i="2"/>
  <c r="J30" i="2"/>
  <c r="J31" i="2"/>
  <c r="J32" i="2"/>
  <c r="J33" i="2"/>
  <c r="J34" i="2"/>
  <c r="J35" i="2"/>
  <c r="J36" i="2"/>
  <c r="J37" i="2"/>
  <c r="J38" i="2"/>
  <c r="J39" i="2"/>
  <c r="J40" i="2"/>
  <c r="L21" i="2"/>
  <c r="L22" i="2"/>
  <c r="L23" i="2"/>
  <c r="L24" i="2"/>
  <c r="L25" i="2"/>
  <c r="L26" i="2"/>
  <c r="L27" i="2"/>
  <c r="L28" i="2"/>
  <c r="L29" i="2"/>
  <c r="L30" i="2"/>
  <c r="L31" i="2"/>
  <c r="L32" i="2"/>
  <c r="L33" i="2"/>
  <c r="L34" i="2"/>
  <c r="L35" i="2"/>
  <c r="L36" i="2"/>
  <c r="L37" i="2"/>
  <c r="L38" i="2"/>
  <c r="L39" i="2"/>
  <c r="L40" i="2"/>
  <c r="N21" i="2"/>
  <c r="N22" i="2"/>
  <c r="N23" i="2"/>
  <c r="N24" i="2"/>
  <c r="O24" i="2"/>
  <c r="N25" i="2"/>
  <c r="N26" i="2"/>
  <c r="N27" i="2"/>
  <c r="N28" i="2"/>
  <c r="N29" i="2"/>
  <c r="N30" i="2"/>
  <c r="O30" i="2"/>
  <c r="N31" i="2"/>
  <c r="N32" i="2"/>
  <c r="N33" i="2"/>
  <c r="N34" i="2"/>
  <c r="N35" i="2"/>
  <c r="N36" i="2"/>
  <c r="N37" i="2"/>
  <c r="N38" i="2"/>
  <c r="N39" i="2"/>
  <c r="O39" i="2"/>
  <c r="N40" i="2"/>
  <c r="O21" i="2"/>
  <c r="O22" i="2"/>
  <c r="O23" i="2"/>
  <c r="O35" i="2"/>
  <c r="O38" i="2"/>
  <c r="T21" i="2"/>
  <c r="V21" i="2"/>
  <c r="T22" i="2"/>
  <c r="V22" i="2"/>
  <c r="T23" i="2"/>
  <c r="U23" i="2"/>
  <c r="Y23" i="2"/>
  <c r="T24" i="2"/>
  <c r="V24" i="2"/>
  <c r="T25" i="2"/>
  <c r="T26" i="2"/>
  <c r="V26" i="2"/>
  <c r="T27" i="2"/>
  <c r="V27" i="2"/>
  <c r="T28" i="2"/>
  <c r="V28" i="2"/>
  <c r="T29" i="2"/>
  <c r="V29" i="2"/>
  <c r="T30" i="2"/>
  <c r="V30" i="2"/>
  <c r="T31" i="2"/>
  <c r="V31" i="2"/>
  <c r="T32" i="2"/>
  <c r="V32" i="2"/>
  <c r="T33" i="2"/>
  <c r="T34" i="2"/>
  <c r="V34" i="2"/>
  <c r="T35" i="2"/>
  <c r="V35" i="2"/>
  <c r="AG35" i="2"/>
  <c r="T36" i="2"/>
  <c r="V36" i="2"/>
  <c r="T37" i="2"/>
  <c r="V37" i="2"/>
  <c r="T38" i="2"/>
  <c r="V38" i="2"/>
  <c r="T39" i="2"/>
  <c r="U39" i="2"/>
  <c r="T40" i="2"/>
  <c r="U40" i="2"/>
  <c r="U24" i="2"/>
  <c r="Y24" i="2"/>
  <c r="U25" i="2"/>
  <c r="U26" i="2"/>
  <c r="W26" i="2"/>
  <c r="U27" i="2"/>
  <c r="Y27" i="2"/>
  <c r="U28" i="2"/>
  <c r="Y28" i="2"/>
  <c r="U29" i="2"/>
  <c r="Y29" i="2"/>
  <c r="U30" i="2"/>
  <c r="W30" i="2"/>
  <c r="U31" i="2"/>
  <c r="Y31" i="2"/>
  <c r="U32" i="2"/>
  <c r="Y32" i="2"/>
  <c r="U33" i="2"/>
  <c r="U34" i="2"/>
  <c r="W34" i="2"/>
  <c r="U35" i="2"/>
  <c r="Y35" i="2"/>
  <c r="U36" i="2"/>
  <c r="Y36" i="2"/>
  <c r="U37" i="2"/>
  <c r="Y37" i="2"/>
  <c r="U38" i="2"/>
  <c r="W38" i="2"/>
  <c r="V39" i="2"/>
  <c r="AG39" i="2"/>
  <c r="AH39" i="2"/>
  <c r="J41" i="2"/>
  <c r="L41" i="2"/>
  <c r="J42" i="2"/>
  <c r="L42" i="2"/>
  <c r="N42" i="2"/>
  <c r="O42" i="2"/>
  <c r="J43" i="2"/>
  <c r="L43" i="2"/>
  <c r="J44" i="2"/>
  <c r="L44" i="2"/>
  <c r="J45" i="2"/>
  <c r="L45" i="2"/>
  <c r="J46" i="2"/>
  <c r="L46" i="2"/>
  <c r="N46" i="2"/>
  <c r="O46" i="2"/>
  <c r="J47" i="2"/>
  <c r="L47" i="2"/>
  <c r="N47" i="2"/>
  <c r="J48" i="2"/>
  <c r="L48" i="2"/>
  <c r="J49" i="2"/>
  <c r="L49" i="2"/>
  <c r="J50" i="2"/>
  <c r="L50" i="2"/>
  <c r="N50" i="2"/>
  <c r="O50" i="2"/>
  <c r="T41" i="2"/>
  <c r="U41" i="2"/>
  <c r="T42" i="2"/>
  <c r="V42" i="2"/>
  <c r="AG42" i="2"/>
  <c r="T43" i="2"/>
  <c r="U43" i="2"/>
  <c r="T44" i="2"/>
  <c r="U44" i="2"/>
  <c r="T45" i="2"/>
  <c r="U45" i="2"/>
  <c r="T46" i="2"/>
  <c r="U46" i="2"/>
  <c r="T47" i="2"/>
  <c r="V47" i="2"/>
  <c r="T48" i="2"/>
  <c r="U48" i="2"/>
  <c r="T49" i="2"/>
  <c r="V49" i="2"/>
  <c r="T50" i="2"/>
  <c r="U50" i="2"/>
  <c r="Y50" i="2"/>
  <c r="U42" i="2"/>
  <c r="Y42" i="2"/>
  <c r="W31" i="2"/>
  <c r="X31" i="2"/>
  <c r="O26" i="2"/>
  <c r="V46" i="2"/>
  <c r="AG46" i="2"/>
  <c r="AH46" i="2"/>
  <c r="V23" i="2"/>
  <c r="AG23" i="2"/>
  <c r="AI23" i="2"/>
  <c r="U22" i="2"/>
  <c r="W22" i="2"/>
  <c r="U21" i="2"/>
  <c r="Y21" i="2"/>
  <c r="O34" i="2"/>
  <c r="W23" i="2"/>
  <c r="X23" i="2"/>
  <c r="W27" i="2"/>
  <c r="X27" i="2"/>
  <c r="AG31" i="2"/>
  <c r="AH31" i="2"/>
  <c r="O37" i="2"/>
  <c r="O33" i="2"/>
  <c r="O29" i="2"/>
  <c r="O25" i="2"/>
  <c r="AH23" i="2"/>
  <c r="AJ23" i="2"/>
  <c r="O28" i="2"/>
  <c r="W35" i="2"/>
  <c r="X35" i="2"/>
  <c r="O31" i="2"/>
  <c r="O27" i="2"/>
  <c r="V41" i="2"/>
  <c r="AG41" i="2"/>
  <c r="AI41" i="2"/>
  <c r="AB41" i="2"/>
  <c r="AH35" i="2"/>
  <c r="AI35" i="2"/>
  <c r="AB35" i="2"/>
  <c r="AI31" i="2"/>
  <c r="W37" i="2"/>
  <c r="O36" i="2"/>
  <c r="AG27" i="2"/>
  <c r="V25" i="2"/>
  <c r="AG25" i="2"/>
  <c r="V33" i="2"/>
  <c r="W33" i="2"/>
  <c r="X33" i="2"/>
  <c r="W25" i="2"/>
  <c r="X25" i="2"/>
  <c r="W29" i="2"/>
  <c r="X29" i="2"/>
  <c r="Z29" i="2"/>
  <c r="O40" i="2"/>
  <c r="O32" i="2"/>
  <c r="Y33" i="2"/>
  <c r="Y25" i="2"/>
  <c r="AI39" i="2"/>
  <c r="AG37" i="2"/>
  <c r="AH37" i="2"/>
  <c r="AG29" i="2"/>
  <c r="AG21" i="2"/>
  <c r="V50" i="2"/>
  <c r="W50" i="2"/>
  <c r="X50" i="2"/>
  <c r="W46" i="2"/>
  <c r="X46" i="2"/>
  <c r="Y40" i="2"/>
  <c r="AI37" i="2"/>
  <c r="AD37" i="2"/>
  <c r="AB37" i="2"/>
  <c r="U47" i="2"/>
  <c r="Y47" i="2"/>
  <c r="X38" i="2"/>
  <c r="X34" i="2"/>
  <c r="X30" i="2"/>
  <c r="X26" i="2"/>
  <c r="X22" i="2"/>
  <c r="AG36" i="2"/>
  <c r="AG32" i="2"/>
  <c r="AG28" i="2"/>
  <c r="AG24" i="2"/>
  <c r="Z35" i="2"/>
  <c r="Z31" i="2"/>
  <c r="Z27" i="2"/>
  <c r="Z23" i="2"/>
  <c r="Y38" i="2"/>
  <c r="Y34" i="2"/>
  <c r="Y30" i="2"/>
  <c r="Y26" i="2"/>
  <c r="Y22" i="2"/>
  <c r="X37" i="2"/>
  <c r="Z37" i="2"/>
  <c r="W36" i="2"/>
  <c r="W32" i="2"/>
  <c r="W28" i="2"/>
  <c r="W24" i="2"/>
  <c r="V40" i="2"/>
  <c r="W40" i="2"/>
  <c r="AG38" i="2"/>
  <c r="AG34" i="2"/>
  <c r="AG30" i="2"/>
  <c r="AG26" i="2"/>
  <c r="AG22" i="2"/>
  <c r="N41" i="2"/>
  <c r="O41" i="2"/>
  <c r="N49" i="2"/>
  <c r="O49" i="2"/>
  <c r="AG49" i="2"/>
  <c r="AI49" i="2"/>
  <c r="V45" i="2"/>
  <c r="AG45" i="2"/>
  <c r="U49" i="2"/>
  <c r="Y49" i="2"/>
  <c r="N45" i="2"/>
  <c r="O45" i="2"/>
  <c r="AB23" i="2"/>
  <c r="W39" i="2"/>
  <c r="Y39" i="2"/>
  <c r="Y45" i="2"/>
  <c r="Y43" i="2"/>
  <c r="N43" i="2"/>
  <c r="O43" i="2"/>
  <c r="AB39" i="2"/>
  <c r="AH42" i="2"/>
  <c r="AI42" i="2"/>
  <c r="W47" i="2"/>
  <c r="X47" i="2"/>
  <c r="O47" i="2"/>
  <c r="Y46" i="2"/>
  <c r="Y41" i="2"/>
  <c r="W42" i="2"/>
  <c r="X42" i="2"/>
  <c r="V48" i="2"/>
  <c r="W48" i="2"/>
  <c r="V44" i="2"/>
  <c r="AG44" i="2"/>
  <c r="AI46" i="2"/>
  <c r="AB46" i="2"/>
  <c r="AG47" i="2"/>
  <c r="V43" i="2"/>
  <c r="W43" i="2"/>
  <c r="X43" i="2"/>
  <c r="N44" i="2"/>
  <c r="O44" i="2"/>
  <c r="Y48" i="2"/>
  <c r="Y44" i="2"/>
  <c r="N48" i="2"/>
  <c r="O48" i="2"/>
  <c r="W45" i="2"/>
  <c r="W21" i="2"/>
  <c r="X21" i="2"/>
  <c r="Z21" i="2"/>
  <c r="Z22" i="2"/>
  <c r="Z25" i="2"/>
  <c r="AJ35" i="2"/>
  <c r="AK35" i="2"/>
  <c r="AL35" i="2"/>
  <c r="Z33" i="2"/>
  <c r="Z38" i="2"/>
  <c r="W44" i="2"/>
  <c r="W41" i="2"/>
  <c r="X41" i="2"/>
  <c r="AG50" i="2"/>
  <c r="AI50" i="2"/>
  <c r="AH41" i="2"/>
  <c r="AJ41" i="2"/>
  <c r="AK41" i="2"/>
  <c r="AL41" i="2"/>
  <c r="AI25" i="2"/>
  <c r="AB25" i="2"/>
  <c r="AH25" i="2"/>
  <c r="Z50" i="2"/>
  <c r="AH27" i="2"/>
  <c r="AI27" i="2"/>
  <c r="AB27" i="2"/>
  <c r="AG33" i="2"/>
  <c r="AJ31" i="2"/>
  <c r="AI21" i="2"/>
  <c r="AB21" i="2"/>
  <c r="AH21" i="2"/>
  <c r="AG48" i="2"/>
  <c r="AI48" i="2"/>
  <c r="AJ42" i="2"/>
  <c r="AK42" i="2"/>
  <c r="AL42" i="2"/>
  <c r="Z30" i="2"/>
  <c r="AJ39" i="2"/>
  <c r="AK39" i="2"/>
  <c r="AL39" i="2"/>
  <c r="Z26" i="2"/>
  <c r="AI29" i="2"/>
  <c r="AB29" i="2"/>
  <c r="AH29" i="2"/>
  <c r="W49" i="2"/>
  <c r="X49" i="2"/>
  <c r="Z49" i="2"/>
  <c r="Z34" i="2"/>
  <c r="X40" i="2"/>
  <c r="Z40" i="2"/>
  <c r="AH22" i="2"/>
  <c r="AI22" i="2"/>
  <c r="AB22" i="2"/>
  <c r="AI38" i="2"/>
  <c r="AH38" i="2"/>
  <c r="X28" i="2"/>
  <c r="Z28" i="2"/>
  <c r="AI36" i="2"/>
  <c r="AH36" i="2"/>
  <c r="AK23" i="2"/>
  <c r="AL23" i="2"/>
  <c r="Z46" i="2"/>
  <c r="AH26" i="2"/>
  <c r="AI26" i="2"/>
  <c r="AB26" i="2"/>
  <c r="X32" i="2"/>
  <c r="Z32" i="2"/>
  <c r="AI24" i="2"/>
  <c r="AB24" i="2"/>
  <c r="AH24" i="2"/>
  <c r="AG40" i="2"/>
  <c r="AJ37" i="2"/>
  <c r="AD46" i="2"/>
  <c r="AH30" i="2"/>
  <c r="AI30" i="2"/>
  <c r="AB30" i="2"/>
  <c r="X36" i="2"/>
  <c r="Z36" i="2"/>
  <c r="AI28" i="2"/>
  <c r="AB28" i="2"/>
  <c r="AH28" i="2"/>
  <c r="Z41" i="2"/>
  <c r="AH34" i="2"/>
  <c r="AI34" i="2"/>
  <c r="AB34" i="2"/>
  <c r="X24" i="2"/>
  <c r="Z24" i="2"/>
  <c r="AI32" i="2"/>
  <c r="AH32" i="2"/>
  <c r="AJ46" i="2"/>
  <c r="AK46" i="2"/>
  <c r="AL46" i="2"/>
  <c r="AH45" i="2"/>
  <c r="AI45" i="2"/>
  <c r="AB45" i="2"/>
  <c r="Z42" i="2"/>
  <c r="Z43" i="2"/>
  <c r="AH49" i="2"/>
  <c r="AJ49" i="2"/>
  <c r="AK49" i="2"/>
  <c r="AL49" i="2"/>
  <c r="AG43" i="2"/>
  <c r="AH50" i="2"/>
  <c r="Z47" i="2"/>
  <c r="X39" i="2"/>
  <c r="Z39" i="2"/>
  <c r="AH47" i="2"/>
  <c r="AI47" i="2"/>
  <c r="AB47" i="2"/>
  <c r="X45" i="2"/>
  <c r="Z45" i="2"/>
  <c r="AI44" i="2"/>
  <c r="AB44" i="2"/>
  <c r="AH44" i="2"/>
  <c r="X44" i="2"/>
  <c r="Z44" i="2"/>
  <c r="AH48" i="2"/>
  <c r="X48" i="2"/>
  <c r="Z48" i="2"/>
  <c r="AJ27" i="2"/>
  <c r="AK27" i="2"/>
  <c r="AL27" i="2"/>
  <c r="AJ32" i="2"/>
  <c r="AJ25" i="2"/>
  <c r="AK31" i="2"/>
  <c r="AL31" i="2"/>
  <c r="AI33" i="2"/>
  <c r="AB33" i="2"/>
  <c r="AH33" i="2"/>
  <c r="AJ26" i="2"/>
  <c r="AK26" i="2"/>
  <c r="AL26" i="2"/>
  <c r="AJ21" i="2"/>
  <c r="AK21" i="2"/>
  <c r="AL21" i="2"/>
  <c r="AD27" i="2"/>
  <c r="AJ45" i="2"/>
  <c r="AK45" i="2"/>
  <c r="AL45" i="2"/>
  <c r="AJ29" i="2"/>
  <c r="AJ28" i="2"/>
  <c r="AK28" i="2"/>
  <c r="AL28" i="2"/>
  <c r="AD34" i="2"/>
  <c r="AJ34" i="2"/>
  <c r="AJ30" i="2"/>
  <c r="AJ24" i="2"/>
  <c r="AJ36" i="2"/>
  <c r="AJ38" i="2"/>
  <c r="AK37" i="2"/>
  <c r="AL37" i="2"/>
  <c r="AK32" i="2"/>
  <c r="AL32" i="2"/>
  <c r="AH40" i="2"/>
  <c r="AI40" i="2"/>
  <c r="AJ22" i="2"/>
  <c r="AB36" i="2"/>
  <c r="AD36" i="2"/>
  <c r="AE36" i="2" s="1"/>
  <c r="AJ44" i="2"/>
  <c r="AK44" i="2"/>
  <c r="AL44" i="2"/>
  <c r="AJ47" i="2"/>
  <c r="AJ50" i="2"/>
  <c r="AJ48" i="2"/>
  <c r="AK48" i="2"/>
  <c r="AL48" i="2"/>
  <c r="AH43" i="2"/>
  <c r="AI43" i="2"/>
  <c r="AB43" i="2"/>
  <c r="AB48" i="2"/>
  <c r="AJ33" i="2"/>
  <c r="AK25" i="2"/>
  <c r="AL25" i="2"/>
  <c r="AK33" i="2"/>
  <c r="AL33" i="2"/>
  <c r="AK29" i="2"/>
  <c r="AL29" i="2"/>
  <c r="AJ40" i="2"/>
  <c r="AK40" i="2"/>
  <c r="AL40" i="2"/>
  <c r="AK36" i="2"/>
  <c r="AL36" i="2"/>
  <c r="AK22" i="2"/>
  <c r="AL22" i="2"/>
  <c r="AK30" i="2"/>
  <c r="AL30" i="2"/>
  <c r="AB40" i="2"/>
  <c r="AK38" i="2"/>
  <c r="AL38" i="2"/>
  <c r="AK24" i="2"/>
  <c r="AL24" i="2"/>
  <c r="AK34" i="2"/>
  <c r="AL34" i="2"/>
  <c r="AJ43" i="2"/>
  <c r="AK43" i="2"/>
  <c r="AL43" i="2"/>
  <c r="AK47" i="2"/>
  <c r="AL47" i="2"/>
  <c r="AK50" i="2"/>
  <c r="AL50" i="2"/>
  <c r="I16" i="3"/>
  <c r="H16" i="3"/>
  <c r="E14" i="1" s="1"/>
  <c r="G16" i="3"/>
  <c r="F16" i="3"/>
  <c r="D14" i="1" s="1"/>
  <c r="C14" i="1" s="1"/>
  <c r="E16" i="3"/>
  <c r="C16" i="3"/>
  <c r="J3" i="2"/>
  <c r="J4" i="2"/>
  <c r="J5" i="2"/>
  <c r="J6" i="2"/>
  <c r="J7" i="2"/>
  <c r="J8" i="2"/>
  <c r="J9" i="2"/>
  <c r="J10" i="2"/>
  <c r="J11" i="2"/>
  <c r="J12" i="2"/>
  <c r="J13" i="2"/>
  <c r="J14" i="2"/>
  <c r="J15" i="2"/>
  <c r="J16" i="2"/>
  <c r="J17" i="2"/>
  <c r="J18" i="2"/>
  <c r="J19" i="2"/>
  <c r="J20" i="2"/>
  <c r="J51" i="2"/>
  <c r="J52" i="2"/>
  <c r="J53" i="2"/>
  <c r="J54" i="2"/>
  <c r="J55" i="2"/>
  <c r="J56" i="2"/>
  <c r="J57" i="2"/>
  <c r="J58" i="2"/>
  <c r="J59" i="2"/>
  <c r="J60" i="2"/>
  <c r="T4" i="2"/>
  <c r="U4" i="2"/>
  <c r="T5" i="2"/>
  <c r="V5" i="2"/>
  <c r="T6" i="2"/>
  <c r="T7" i="2"/>
  <c r="U7" i="2"/>
  <c r="T8" i="2"/>
  <c r="U8" i="2"/>
  <c r="Y8" i="2"/>
  <c r="T9" i="2"/>
  <c r="U9" i="2"/>
  <c r="Y9" i="2"/>
  <c r="T10" i="2"/>
  <c r="T11" i="2"/>
  <c r="U11" i="2"/>
  <c r="T12" i="2"/>
  <c r="U12" i="2"/>
  <c r="Y12" i="2"/>
  <c r="U5" i="2"/>
  <c r="Y5" i="2"/>
  <c r="U6" i="2"/>
  <c r="V6" i="2"/>
  <c r="T13" i="2"/>
  <c r="U13" i="2"/>
  <c r="T14" i="2"/>
  <c r="U14" i="2"/>
  <c r="Y14" i="2"/>
  <c r="T15" i="2"/>
  <c r="V15" i="2"/>
  <c r="AG15" i="2"/>
  <c r="AH15" i="2"/>
  <c r="T16" i="2"/>
  <c r="U16" i="2"/>
  <c r="T17" i="2"/>
  <c r="V17" i="2"/>
  <c r="T18" i="2"/>
  <c r="V18" i="2"/>
  <c r="T19" i="2"/>
  <c r="V19" i="2"/>
  <c r="AG19" i="2"/>
  <c r="AH19" i="2"/>
  <c r="T20" i="2"/>
  <c r="U20" i="2"/>
  <c r="T51" i="2"/>
  <c r="T56" i="2"/>
  <c r="U56" i="2"/>
  <c r="T57" i="2"/>
  <c r="V57" i="2"/>
  <c r="T3" i="2"/>
  <c r="U3" i="2"/>
  <c r="Y3" i="2"/>
  <c r="T52" i="2"/>
  <c r="V52" i="2"/>
  <c r="T53" i="2"/>
  <c r="T54" i="2"/>
  <c r="U54" i="2"/>
  <c r="T55" i="2"/>
  <c r="U55" i="2"/>
  <c r="Y55" i="2"/>
  <c r="T58" i="2"/>
  <c r="V58" i="2"/>
  <c r="T59" i="2"/>
  <c r="T60" i="2"/>
  <c r="U60" i="2"/>
  <c r="Y60" i="2"/>
  <c r="V4" i="2"/>
  <c r="AG4" i="2"/>
  <c r="AI4" i="2"/>
  <c r="AB4" i="2"/>
  <c r="U19" i="2"/>
  <c r="Y19" i="2"/>
  <c r="V9" i="2"/>
  <c r="W9" i="2"/>
  <c r="X9" i="2"/>
  <c r="Z9" i="2"/>
  <c r="V8" i="2"/>
  <c r="W8" i="2"/>
  <c r="X8" i="2"/>
  <c r="V12" i="2"/>
  <c r="W12" i="2"/>
  <c r="X12" i="2"/>
  <c r="U15" i="2"/>
  <c r="Y15" i="2"/>
  <c r="AG6" i="2"/>
  <c r="AH6" i="2"/>
  <c r="AH4" i="2"/>
  <c r="AJ4" i="2"/>
  <c r="V13" i="2"/>
  <c r="AG13" i="2"/>
  <c r="W6" i="2"/>
  <c r="AG8" i="2"/>
  <c r="AI8" i="2"/>
  <c r="Y4" i="2"/>
  <c r="W4" i="2"/>
  <c r="X4" i="2"/>
  <c r="U10" i="2"/>
  <c r="Y10" i="2"/>
  <c r="U18" i="2"/>
  <c r="Y18" i="2"/>
  <c r="V10" i="2"/>
  <c r="AG10" i="2"/>
  <c r="W5" i="2"/>
  <c r="X5" i="2"/>
  <c r="U17" i="2"/>
  <c r="Y17" i="2"/>
  <c r="V14" i="2"/>
  <c r="AG14" i="2"/>
  <c r="W15" i="2"/>
  <c r="X15" i="2"/>
  <c r="Z15" i="2"/>
  <c r="Y6" i="2"/>
  <c r="X6" i="2"/>
  <c r="Y11" i="2"/>
  <c r="Y7" i="2"/>
  <c r="Y13" i="2"/>
  <c r="AG9" i="2"/>
  <c r="AG5" i="2"/>
  <c r="V51" i="2"/>
  <c r="AG51" i="2"/>
  <c r="W19" i="2"/>
  <c r="X19" i="2"/>
  <c r="Z19" i="2"/>
  <c r="AI6" i="2"/>
  <c r="V11" i="2"/>
  <c r="AG11" i="2"/>
  <c r="V7" i="2"/>
  <c r="AG7" i="2"/>
  <c r="AG17" i="2"/>
  <c r="U51" i="2"/>
  <c r="Y16" i="2"/>
  <c r="Y20" i="2"/>
  <c r="AG18" i="2"/>
  <c r="AI19" i="2"/>
  <c r="AI15" i="2"/>
  <c r="AB15" i="2"/>
  <c r="V20" i="2"/>
  <c r="V16" i="2"/>
  <c r="W16" i="2"/>
  <c r="Y56" i="2"/>
  <c r="V56" i="2"/>
  <c r="AG56" i="2"/>
  <c r="U57" i="2"/>
  <c r="AG57" i="2"/>
  <c r="V60" i="2"/>
  <c r="W60" i="2"/>
  <c r="X60" i="2"/>
  <c r="Z60" i="2"/>
  <c r="AG52" i="2"/>
  <c r="AH52" i="2"/>
  <c r="V55" i="2"/>
  <c r="W55" i="2"/>
  <c r="AG58" i="2"/>
  <c r="AH58" i="2"/>
  <c r="V54" i="2"/>
  <c r="W54" i="2"/>
  <c r="U52" i="2"/>
  <c r="W52" i="2"/>
  <c r="V3" i="2"/>
  <c r="U58" i="2"/>
  <c r="Y58" i="2"/>
  <c r="U53" i="2"/>
  <c r="V53" i="2"/>
  <c r="Y54" i="2"/>
  <c r="U59" i="2"/>
  <c r="V59" i="2"/>
  <c r="AG59" i="2"/>
  <c r="AG12" i="2"/>
  <c r="AI12" i="2"/>
  <c r="Z8" i="2"/>
  <c r="W13" i="2"/>
  <c r="X13" i="2"/>
  <c r="AH8" i="2"/>
  <c r="AJ8" i="2"/>
  <c r="AK8" i="2"/>
  <c r="Z4" i="2"/>
  <c r="Z6" i="2"/>
  <c r="W14" i="2"/>
  <c r="X14" i="2"/>
  <c r="W10" i="2"/>
  <c r="X10" i="2"/>
  <c r="Z10" i="2"/>
  <c r="Z5" i="2"/>
  <c r="W18" i="2"/>
  <c r="X18" i="2"/>
  <c r="Z18" i="2"/>
  <c r="Z12" i="2"/>
  <c r="W17" i="2"/>
  <c r="AH10" i="2"/>
  <c r="AI10" i="2"/>
  <c r="AB10" i="2"/>
  <c r="AG60" i="2"/>
  <c r="AH60" i="2"/>
  <c r="L4" i="2"/>
  <c r="N4" i="2"/>
  <c r="O4" i="2"/>
  <c r="AG54" i="2"/>
  <c r="AI54" i="2"/>
  <c r="AG16" i="2"/>
  <c r="AH16" i="2"/>
  <c r="AK4" i="2"/>
  <c r="AL4" i="2"/>
  <c r="AJ6" i="2"/>
  <c r="AK6" i="2"/>
  <c r="AL6" i="2"/>
  <c r="L8" i="2"/>
  <c r="N8" i="2"/>
  <c r="O8" i="2"/>
  <c r="AH51" i="2"/>
  <c r="AI51" i="2"/>
  <c r="AB51" i="2"/>
  <c r="AH7" i="2"/>
  <c r="AI7" i="2"/>
  <c r="W51" i="2"/>
  <c r="Y51" i="2"/>
  <c r="AH17" i="2"/>
  <c r="AI17" i="2"/>
  <c r="AI9" i="2"/>
  <c r="AH9" i="2"/>
  <c r="AI5" i="2"/>
  <c r="AH5" i="2"/>
  <c r="AH11" i="2"/>
  <c r="AI11" i="2"/>
  <c r="AB11" i="2"/>
  <c r="W11" i="2"/>
  <c r="Z13" i="2"/>
  <c r="AI13" i="2"/>
  <c r="AH13" i="2"/>
  <c r="AB6" i="2"/>
  <c r="AD6" i="2" s="1"/>
  <c r="AE6" i="2" s="1"/>
  <c r="AF6" i="2" s="1"/>
  <c r="W7" i="2"/>
  <c r="X16" i="2"/>
  <c r="Z16" i="2"/>
  <c r="AG20" i="2"/>
  <c r="AI18" i="2"/>
  <c r="AH18" i="2"/>
  <c r="AJ19" i="2"/>
  <c r="AJ15" i="2"/>
  <c r="AI14" i="2"/>
  <c r="AH14" i="2"/>
  <c r="W20" i="2"/>
  <c r="AH56" i="2"/>
  <c r="AI56" i="2"/>
  <c r="AB56" i="2"/>
  <c r="W56" i="2"/>
  <c r="W57" i="2"/>
  <c r="Y57" i="2"/>
  <c r="AH57" i="2"/>
  <c r="AI57" i="2"/>
  <c r="AI52" i="2"/>
  <c r="AG55" i="2"/>
  <c r="AI55" i="2"/>
  <c r="AI58" i="2"/>
  <c r="AB58" i="2"/>
  <c r="AG3" i="2"/>
  <c r="AI3" i="2"/>
  <c r="W3" i="2"/>
  <c r="X3" i="2"/>
  <c r="Z3" i="2"/>
  <c r="W58" i="2"/>
  <c r="X58" i="2"/>
  <c r="Z58" i="2"/>
  <c r="Y52" i="2"/>
  <c r="Y59" i="2"/>
  <c r="W59" i="2"/>
  <c r="V62" i="2"/>
  <c r="AH59" i="2"/>
  <c r="AI59" i="2"/>
  <c r="AB59" i="2"/>
  <c r="X55" i="2"/>
  <c r="Z55" i="2"/>
  <c r="U62" i="2"/>
  <c r="AG53" i="2"/>
  <c r="X54" i="2"/>
  <c r="Z54" i="2"/>
  <c r="X52" i="2"/>
  <c r="Y53" i="2"/>
  <c r="W53" i="2"/>
  <c r="AH12" i="2"/>
  <c r="AH54" i="2"/>
  <c r="AL8" i="2"/>
  <c r="L10" i="2"/>
  <c r="Z14" i="2"/>
  <c r="AI60" i="2"/>
  <c r="AJ60" i="2"/>
  <c r="AJ18" i="2"/>
  <c r="AI16" i="2"/>
  <c r="AJ10" i="2"/>
  <c r="AK10" i="2"/>
  <c r="AL10" i="2"/>
  <c r="X17" i="2"/>
  <c r="Z17" i="2"/>
  <c r="AJ5" i="2"/>
  <c r="AJ9" i="2"/>
  <c r="AK9" i="2"/>
  <c r="AL9" i="2"/>
  <c r="AJ51" i="2"/>
  <c r="AK51" i="2"/>
  <c r="AL51" i="2"/>
  <c r="AJ17" i="2"/>
  <c r="AK17" i="2"/>
  <c r="AL17" i="2"/>
  <c r="L7" i="2"/>
  <c r="X7" i="2"/>
  <c r="Z7" i="2"/>
  <c r="AJ13" i="2"/>
  <c r="AB13" i="2"/>
  <c r="X11" i="2"/>
  <c r="Z11" i="2"/>
  <c r="L11" i="2"/>
  <c r="N10" i="2"/>
  <c r="O10" i="2"/>
  <c r="AB12" i="2"/>
  <c r="L6" i="2"/>
  <c r="AJ11" i="2"/>
  <c r="AK5" i="2"/>
  <c r="AL5" i="2"/>
  <c r="AJ7" i="2"/>
  <c r="AH3" i="2"/>
  <c r="AJ3" i="2"/>
  <c r="L15" i="2"/>
  <c r="N15" i="2"/>
  <c r="O15" i="2"/>
  <c r="AB5" i="2"/>
  <c r="AJ12" i="2"/>
  <c r="X51" i="2"/>
  <c r="Z51" i="2"/>
  <c r="AK19" i="2"/>
  <c r="AL19" i="2"/>
  <c r="X20" i="2"/>
  <c r="Z20" i="2"/>
  <c r="L19" i="2"/>
  <c r="AH20" i="2"/>
  <c r="AI20" i="2"/>
  <c r="AH55" i="2"/>
  <c r="AJ55" i="2"/>
  <c r="AK18" i="2"/>
  <c r="AL18" i="2"/>
  <c r="AJ57" i="2"/>
  <c r="AK57" i="2"/>
  <c r="AL57" i="2"/>
  <c r="AJ14" i="2"/>
  <c r="AK15" i="2"/>
  <c r="AL15" i="2"/>
  <c r="AJ52" i="2"/>
  <c r="AK52" i="2"/>
  <c r="AL52" i="2"/>
  <c r="X57" i="2"/>
  <c r="Z57" i="2"/>
  <c r="X56" i="2"/>
  <c r="Z56" i="2"/>
  <c r="AJ56" i="2"/>
  <c r="AD58" i="2"/>
  <c r="AB57" i="2"/>
  <c r="AJ58" i="2"/>
  <c r="AK58" i="2"/>
  <c r="AL58" i="2"/>
  <c r="Y62" i="2"/>
  <c r="AJ54" i="2"/>
  <c r="AK54" i="2"/>
  <c r="AL54" i="2"/>
  <c r="Z52" i="2"/>
  <c r="X53" i="2"/>
  <c r="Z53" i="2"/>
  <c r="L52" i="2"/>
  <c r="AB54" i="2"/>
  <c r="X59" i="2"/>
  <c r="AB3" i="2"/>
  <c r="AB62" i="2" s="1"/>
  <c r="AH53" i="2"/>
  <c r="AI53" i="2"/>
  <c r="W62" i="2"/>
  <c r="AJ59" i="2"/>
  <c r="AJ16" i="2"/>
  <c r="AI62" i="2"/>
  <c r="L58" i="2"/>
  <c r="N58" i="2"/>
  <c r="O58" i="2"/>
  <c r="N7" i="2"/>
  <c r="O7" i="2"/>
  <c r="AK12" i="2"/>
  <c r="AL12" i="2"/>
  <c r="AB9" i="2"/>
  <c r="N6" i="2"/>
  <c r="O6" i="2"/>
  <c r="N11" i="2"/>
  <c r="O11" i="2"/>
  <c r="AK11" i="2"/>
  <c r="AL11" i="2"/>
  <c r="L51" i="2"/>
  <c r="N51" i="2"/>
  <c r="O51" i="2"/>
  <c r="AK7" i="2"/>
  <c r="AL7" i="2"/>
  <c r="AK13" i="2"/>
  <c r="AL13" i="2"/>
  <c r="N19" i="2"/>
  <c r="O19" i="2"/>
  <c r="AJ20" i="2"/>
  <c r="AK14" i="2"/>
  <c r="AL14" i="2"/>
  <c r="AK16" i="2"/>
  <c r="AL16" i="2"/>
  <c r="AB18" i="2"/>
  <c r="AB14" i="2"/>
  <c r="L16" i="2"/>
  <c r="AK56" i="2"/>
  <c r="AL56" i="2"/>
  <c r="L56" i="2"/>
  <c r="X62" i="2"/>
  <c r="Z59" i="2"/>
  <c r="Z62" i="2"/>
  <c r="AJ53" i="2"/>
  <c r="AB55" i="2"/>
  <c r="AH62" i="2"/>
  <c r="L59" i="2"/>
  <c r="AK60" i="2"/>
  <c r="AL60" i="2"/>
  <c r="AK3" i="2"/>
  <c r="AL3" i="2"/>
  <c r="AK55" i="2"/>
  <c r="AL55" i="2"/>
  <c r="N52" i="2"/>
  <c r="O52" i="2"/>
  <c r="AK59" i="2"/>
  <c r="AL59" i="2"/>
  <c r="AJ62" i="2"/>
  <c r="L13" i="2"/>
  <c r="N13" i="2"/>
  <c r="O13" i="2"/>
  <c r="L9" i="2"/>
  <c r="L12" i="2"/>
  <c r="L5" i="2"/>
  <c r="L17" i="2"/>
  <c r="N17" i="2"/>
  <c r="O17" i="2"/>
  <c r="N16" i="2"/>
  <c r="O16" i="2"/>
  <c r="L14" i="2"/>
  <c r="L18" i="2"/>
  <c r="AK20" i="2"/>
  <c r="AL20" i="2"/>
  <c r="N56" i="2"/>
  <c r="O56" i="2"/>
  <c r="L57" i="2"/>
  <c r="N59" i="2"/>
  <c r="O59" i="2"/>
  <c r="L55" i="2"/>
  <c r="L3" i="2"/>
  <c r="L60" i="2"/>
  <c r="L54" i="2"/>
  <c r="AK53" i="2"/>
  <c r="AK62" i="2"/>
  <c r="N5" i="2"/>
  <c r="O5" i="2"/>
  <c r="N9" i="2"/>
  <c r="O9" i="2"/>
  <c r="AL53" i="2"/>
  <c r="AL62" i="2"/>
  <c r="N12" i="2"/>
  <c r="O12" i="2"/>
  <c r="N18" i="2"/>
  <c r="O18" i="2"/>
  <c r="L20" i="2"/>
  <c r="N14" i="2"/>
  <c r="O14" i="2"/>
  <c r="N57" i="2"/>
  <c r="O57" i="2"/>
  <c r="N60" i="2"/>
  <c r="O60" i="2"/>
  <c r="N54" i="2"/>
  <c r="O54" i="2"/>
  <c r="N55" i="2"/>
  <c r="O55" i="2"/>
  <c r="L53" i="2"/>
  <c r="N3" i="2"/>
  <c r="O3" i="2"/>
  <c r="L62" i="2"/>
  <c r="N20" i="2"/>
  <c r="O20" i="2"/>
  <c r="N53" i="2"/>
  <c r="O53" i="2"/>
  <c r="O62" i="2"/>
  <c r="N62" i="2"/>
  <c r="C73" i="1"/>
  <c r="AD28" i="2" l="1"/>
  <c r="AE28" i="2" s="1"/>
  <c r="AB20" i="2"/>
  <c r="AD9" i="2"/>
  <c r="AE9" i="2" s="1"/>
  <c r="AF9" i="2" s="1"/>
  <c r="AB7" i="2"/>
  <c r="AD29" i="2"/>
  <c r="AE29" i="2" s="1"/>
  <c r="AF29" i="2" s="1"/>
  <c r="AD3" i="2"/>
  <c r="AD11" i="2"/>
  <c r="AB19" i="2"/>
  <c r="AD19" i="2" s="1"/>
  <c r="AE19" i="2" s="1"/>
  <c r="AF19" i="2" s="1"/>
  <c r="AD30" i="2"/>
  <c r="AD25" i="2"/>
  <c r="AE25" i="2" s="1"/>
  <c r="AF25" i="2" s="1"/>
  <c r="AD35" i="2"/>
  <c r="AE35" i="2" s="1"/>
  <c r="AB50" i="2"/>
  <c r="AD45" i="2"/>
  <c r="AB38" i="2"/>
  <c r="I37" i="1"/>
  <c r="G68" i="1"/>
  <c r="AE30" i="2"/>
  <c r="AF30" i="2" s="1"/>
  <c r="AD51" i="2"/>
  <c r="AE51" i="2" s="1"/>
  <c r="AF51" i="2" s="1"/>
  <c r="AD20" i="2"/>
  <c r="AE20" i="2" s="1"/>
  <c r="AF20" i="2" s="1"/>
  <c r="AD14" i="2"/>
  <c r="AD10" i="2"/>
  <c r="AD44" i="2"/>
  <c r="AD47" i="2"/>
  <c r="AE47" i="2" s="1"/>
  <c r="AD50" i="2"/>
  <c r="AE50" i="2" s="1"/>
  <c r="AF50" i="2" s="1"/>
  <c r="AB31" i="2"/>
  <c r="AD54" i="2"/>
  <c r="AD40" i="2"/>
  <c r="AF40" i="2" s="1"/>
  <c r="AD57" i="2"/>
  <c r="AE57" i="2" s="1"/>
  <c r="AF57" i="2" s="1"/>
  <c r="AD56" i="2"/>
  <c r="AE56" i="2" s="1"/>
  <c r="AF56" i="2" s="1"/>
  <c r="AD59" i="2"/>
  <c r="AD7" i="2"/>
  <c r="AE7" i="2" s="1"/>
  <c r="AF7" i="2" s="1"/>
  <c r="AD26" i="2"/>
  <c r="AD48" i="2"/>
  <c r="AD31" i="2"/>
  <c r="AE31" i="2" s="1"/>
  <c r="AD23" i="2"/>
  <c r="AD15" i="2"/>
  <c r="AD5" i="2"/>
  <c r="AB16" i="2"/>
  <c r="AD16" i="2" s="1"/>
  <c r="AD55" i="2"/>
  <c r="AD18" i="2"/>
  <c r="AD38" i="2"/>
  <c r="AE38" i="2" s="1"/>
  <c r="AF38" i="2" s="1"/>
  <c r="AB42" i="2"/>
  <c r="AD42" i="2" s="1"/>
  <c r="AE42" i="2" s="1"/>
  <c r="AF42" i="2" s="1"/>
  <c r="AD39" i="2"/>
  <c r="Q35" i="1"/>
  <c r="AE58" i="2"/>
  <c r="AF58" i="2" s="1"/>
  <c r="AE11" i="2"/>
  <c r="AF11" i="2" s="1"/>
  <c r="AE59" i="2"/>
  <c r="AF59" i="2" s="1"/>
  <c r="AE26" i="2"/>
  <c r="AF26" i="2" s="1"/>
  <c r="AE27" i="2"/>
  <c r="AF27" i="2" s="1"/>
  <c r="AE46" i="2"/>
  <c r="AF46" i="2" s="1"/>
  <c r="AE37" i="2"/>
  <c r="AF37" i="2" s="1"/>
  <c r="AE55" i="2"/>
  <c r="AF55" i="2" s="1"/>
  <c r="AE18" i="2"/>
  <c r="AE39" i="2"/>
  <c r="AF39" i="2" s="1"/>
  <c r="AE14" i="2"/>
  <c r="AF14" i="2" s="1"/>
  <c r="AE10" i="2"/>
  <c r="AF10" i="2" s="1"/>
  <c r="AE44" i="2"/>
  <c r="AF44" i="2" s="1"/>
  <c r="AE34" i="2"/>
  <c r="AF34" i="2" s="1"/>
  <c r="AE48" i="2"/>
  <c r="AF48" i="2" s="1"/>
  <c r="AE54" i="2"/>
  <c r="AF54" i="2" s="1"/>
  <c r="AD12" i="2"/>
  <c r="AE15" i="2"/>
  <c r="AF15" i="2" s="1"/>
  <c r="AE40" i="2"/>
  <c r="AB60" i="2"/>
  <c r="AD60" i="2" s="1"/>
  <c r="AD13" i="2"/>
  <c r="AB17" i="2"/>
  <c r="AD17" i="2" s="1"/>
  <c r="AF28" i="2"/>
  <c r="AD33" i="2"/>
  <c r="AD24" i="2"/>
  <c r="AD22" i="2"/>
  <c r="AD21" i="2"/>
  <c r="AB49" i="2"/>
  <c r="AD49" i="2" s="1"/>
  <c r="AD41" i="2"/>
  <c r="AB53" i="2"/>
  <c r="AD53" i="2" s="1"/>
  <c r="AD4" i="2"/>
  <c r="AD43" i="2"/>
  <c r="AF36" i="2"/>
  <c r="AB32" i="2"/>
  <c r="AD32" i="2" s="1"/>
  <c r="AF35" i="2"/>
  <c r="AB52" i="2"/>
  <c r="AD52" i="2" s="1"/>
  <c r="AB8" i="2"/>
  <c r="AD8" i="2" s="1"/>
  <c r="I51" i="1"/>
  <c r="Q32" i="1"/>
  <c r="Q59" i="1"/>
  <c r="Q36" i="1"/>
  <c r="Q31" i="1"/>
  <c r="I33" i="1"/>
  <c r="I56" i="1"/>
  <c r="I39" i="1"/>
  <c r="I40" i="1"/>
  <c r="I53" i="1"/>
  <c r="I58" i="1"/>
  <c r="Q57" i="1"/>
  <c r="I38" i="1"/>
  <c r="I60" i="1"/>
  <c r="I34" i="1"/>
  <c r="I52" i="1"/>
  <c r="I55" i="1"/>
  <c r="Q30" i="1"/>
  <c r="Q50" i="1"/>
  <c r="I25" i="1"/>
  <c r="Q24" i="1"/>
  <c r="I26" i="1"/>
  <c r="I15" i="1"/>
  <c r="I54" i="1"/>
  <c r="C27" i="1"/>
  <c r="C70" i="1" s="1"/>
  <c r="P14" i="1"/>
  <c r="B18" i="3"/>
  <c r="J18" i="3"/>
  <c r="L13" i="3"/>
  <c r="D65" i="1" s="1"/>
  <c r="E65" i="1" s="1"/>
  <c r="I18" i="1"/>
  <c r="I48" i="1"/>
  <c r="Q47" i="1"/>
  <c r="I49" i="1"/>
  <c r="I17" i="1"/>
  <c r="I41" i="1"/>
  <c r="I16" i="1"/>
  <c r="I61" i="1"/>
  <c r="I19" i="1"/>
  <c r="I43" i="1"/>
  <c r="I62" i="1"/>
  <c r="I63" i="1"/>
  <c r="Q20" i="1"/>
  <c r="I22" i="1"/>
  <c r="I45" i="1"/>
  <c r="I65" i="1"/>
  <c r="Q21" i="1"/>
  <c r="Q44" i="1"/>
  <c r="Q64" i="1"/>
  <c r="I42" i="1"/>
  <c r="I23" i="1"/>
  <c r="I46" i="1"/>
  <c r="I66" i="1"/>
  <c r="G28" i="8"/>
  <c r="M22" i="7" s="1"/>
  <c r="A21" i="7" s="1"/>
  <c r="C75" i="1"/>
  <c r="O70" i="1"/>
  <c r="H68" i="1"/>
  <c r="AE3" i="2" l="1"/>
  <c r="AE62" i="2" s="1"/>
  <c r="AF3" i="2"/>
  <c r="AF62" i="2" s="1"/>
  <c r="AD62" i="2"/>
  <c r="AE45" i="2"/>
  <c r="AF45" i="2" s="1"/>
  <c r="AF18" i="2"/>
  <c r="AC62" i="2"/>
  <c r="AF47" i="2"/>
  <c r="AE5" i="2"/>
  <c r="AF5" i="2"/>
  <c r="AF23" i="2"/>
  <c r="AE16" i="2"/>
  <c r="AF16" i="2" s="1"/>
  <c r="AE23" i="2"/>
  <c r="AF31" i="2"/>
  <c r="AE53" i="2"/>
  <c r="AF53" i="2" s="1"/>
  <c r="AE8" i="2"/>
  <c r="AF8" i="2" s="1"/>
  <c r="AE32" i="2"/>
  <c r="AF32" i="2" s="1"/>
  <c r="AE52" i="2"/>
  <c r="AF52" i="2" s="1"/>
  <c r="AE49" i="2"/>
  <c r="AF49" i="2" s="1"/>
  <c r="AE60" i="2"/>
  <c r="AF60" i="2" s="1"/>
  <c r="AF17" i="2"/>
  <c r="AE17" i="2"/>
  <c r="AE41" i="2"/>
  <c r="AF41" i="2"/>
  <c r="AF22" i="2"/>
  <c r="AE22" i="2"/>
  <c r="AE13" i="2"/>
  <c r="AF13" i="2"/>
  <c r="AE43" i="2"/>
  <c r="AF43" i="2" s="1"/>
  <c r="AE33" i="2"/>
  <c r="AF33" i="2"/>
  <c r="AE12" i="2"/>
  <c r="AF12" i="2" s="1"/>
  <c r="AE24" i="2"/>
  <c r="AF24" i="2" s="1"/>
  <c r="AE4" i="2"/>
  <c r="AF4" i="2" s="1"/>
  <c r="AE21" i="2"/>
  <c r="AF21" i="2"/>
  <c r="L18" i="3"/>
  <c r="D56" i="1"/>
  <c r="E56" i="1" s="1"/>
  <c r="D62" i="1"/>
  <c r="E62" i="1" s="1"/>
  <c r="D34" i="1"/>
  <c r="E34" i="1" s="1"/>
  <c r="D45" i="1"/>
  <c r="E45" i="1" s="1"/>
  <c r="D61" i="1"/>
  <c r="E61" i="1" s="1"/>
  <c r="D49" i="1"/>
  <c r="E49" i="1" s="1"/>
  <c r="D60" i="1"/>
  <c r="E60" i="1" s="1"/>
  <c r="D31" i="1"/>
  <c r="D59" i="1"/>
  <c r="E59" i="1" s="1"/>
  <c r="D37" i="1"/>
  <c r="E37" i="1" s="1"/>
  <c r="D39" i="1"/>
  <c r="E39" i="1" s="1"/>
  <c r="D21" i="1"/>
  <c r="E21" i="1" s="1"/>
  <c r="D64" i="1"/>
  <c r="E64" i="1" s="1"/>
  <c r="D55" i="1"/>
  <c r="E55" i="1" s="1"/>
  <c r="D36" i="1"/>
  <c r="E36" i="1" s="1"/>
  <c r="D35" i="1"/>
  <c r="E35" i="1" s="1"/>
  <c r="D33" i="1"/>
  <c r="E33" i="1" s="1"/>
  <c r="D47" i="1"/>
  <c r="E47" i="1" s="1"/>
  <c r="D19" i="1"/>
  <c r="E19" i="1" s="1"/>
  <c r="D32" i="1"/>
  <c r="E32" i="1" s="1"/>
  <c r="D54" i="1"/>
  <c r="E54" i="1" s="1"/>
  <c r="D46" i="1"/>
  <c r="E46" i="1" s="1"/>
  <c r="D63" i="1"/>
  <c r="E63" i="1" s="1"/>
  <c r="D52" i="1"/>
  <c r="E52" i="1" s="1"/>
  <c r="D42" i="1"/>
  <c r="E42" i="1" s="1"/>
  <c r="D40" i="1"/>
  <c r="E40" i="1" s="1"/>
  <c r="D41" i="1"/>
  <c r="E41" i="1" s="1"/>
  <c r="D66" i="1"/>
  <c r="E66" i="1" s="1"/>
  <c r="D57" i="1"/>
  <c r="E57" i="1" s="1"/>
  <c r="D43" i="1"/>
  <c r="E43" i="1" s="1"/>
  <c r="D58" i="1"/>
  <c r="E58" i="1" s="1"/>
  <c r="D50" i="1"/>
  <c r="E50" i="1" s="1"/>
  <c r="D38" i="1"/>
  <c r="E38" i="1" s="1"/>
  <c r="D51" i="1"/>
  <c r="E51" i="1" s="1"/>
  <c r="D53" i="1"/>
  <c r="E53" i="1" s="1"/>
  <c r="D44" i="1"/>
  <c r="E44" i="1" s="1"/>
  <c r="D48" i="1"/>
  <c r="E48" i="1" s="1"/>
  <c r="E27" i="1" l="1"/>
  <c r="D27" i="1"/>
  <c r="D68" i="1"/>
  <c r="E31" i="1"/>
  <c r="E68" i="1" s="1"/>
  <c r="E70" i="1" l="1"/>
  <c r="D70" i="1"/>
  <c r="G27" i="1" l="1"/>
  <c r="G70" i="1" s="1"/>
  <c r="H14" i="1"/>
  <c r="I14" i="1" s="1"/>
  <c r="H27" i="1" l="1"/>
  <c r="Q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Medina, Juan</author>
  </authors>
  <commentList>
    <comment ref="B16" authorId="0" shapeId="0" xr:uid="{84D283FB-6A75-46D4-B2F2-DB110F906660}">
      <text>
        <r>
          <rPr>
            <sz val="11"/>
            <color indexed="81"/>
            <rFont val="Tahoma"/>
            <family val="2"/>
          </rPr>
          <t>This is how additional information will appear.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Wong, Simon</author>
  </authors>
  <commentList>
    <comment ref="A16" authorId="0" shapeId="0" xr:uid="{5489A4E7-4540-4080-BF77-F99E375C7525}">
      <text>
        <r>
          <rPr>
            <sz val="9"/>
            <color indexed="81"/>
            <rFont val="Tahoma"/>
            <charset val="1"/>
          </rPr>
          <t>Once available, Peel will be filling this out.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Garrett, Swati</author>
    <author>Ramirez, Juliana</author>
    <author>Lorion, Tess</author>
    <author>Wong, Simon</author>
    <author>Desai, Salma</author>
  </authors>
  <commentList>
    <comment ref="B8" authorId="0" shapeId="0" xr:uid="{C9800632-ADBC-422A-A7DB-80A0B0403507}">
      <text>
        <r>
          <rPr>
            <b/>
            <sz val="9"/>
            <color indexed="81"/>
            <rFont val="Tahoma"/>
            <family val="2"/>
          </rPr>
          <t>Definition:</t>
        </r>
        <r>
          <rPr>
            <sz val="9"/>
            <color indexed="81"/>
            <rFont val="Tahoma"/>
            <family val="2"/>
          </rPr>
          <t xml:space="preserve"> "Arrears in payroll deduction or taxes" is financial owing to the Canada Revenue Agency for taxes or payroll remittances.
</t>
        </r>
      </text>
    </comment>
    <comment ref="D8" authorId="0" shapeId="0" xr:uid="{D3A39E86-237C-4950-B6F8-007590033656}">
      <text>
        <r>
          <rPr>
            <b/>
            <sz val="9"/>
            <color indexed="81"/>
            <rFont val="Tahoma"/>
            <family val="2"/>
          </rPr>
          <t xml:space="preserve">Include in your explanation:
</t>
        </r>
        <r>
          <rPr>
            <sz val="9"/>
            <color indexed="81"/>
            <rFont val="Tahoma"/>
            <family val="2"/>
          </rPr>
          <t xml:space="preserve">Is this a short term situation or an ongoing problem? How much interest or penalty is being added to the arrears?
</t>
        </r>
      </text>
    </comment>
    <comment ref="D9" authorId="1" shapeId="0" xr:uid="{E38B7AEF-C9DA-4602-B83C-DEA005E4782F}">
      <text>
        <r>
          <rPr>
            <b/>
            <sz val="9"/>
            <color indexed="81"/>
            <rFont val="Tahoma"/>
            <family val="2"/>
          </rPr>
          <t xml:space="preserve">Include in your explanation:
</t>
        </r>
        <r>
          <rPr>
            <sz val="9"/>
            <color indexed="81"/>
            <rFont val="Tahoma"/>
            <family val="2"/>
          </rPr>
          <t xml:space="preserve">Is this a short term situation or an ongoing problem? How much interest or penalty is being added to the arrears?
</t>
        </r>
      </text>
    </comment>
    <comment ref="B10" authorId="2" shapeId="0" xr:uid="{55D0B7D8-08B8-45FA-ADCD-F5E4A038774F}">
      <text>
        <r>
          <rPr>
            <b/>
            <sz val="9"/>
            <color indexed="81"/>
            <rFont val="Tahoma"/>
            <family val="2"/>
          </rPr>
          <t xml:space="preserve">Definition: </t>
        </r>
        <r>
          <rPr>
            <sz val="9"/>
            <color indexed="81"/>
            <rFont val="Tahoma"/>
            <family val="2"/>
          </rPr>
          <t>"unserviced debt" is when payments are not being made required to cover the amounts of interest and principal on a loan or other debt for a particular time period.</t>
        </r>
      </text>
    </comment>
    <comment ref="D10" authorId="0" shapeId="0" xr:uid="{1288EEBF-12DB-47DF-9705-46962B9A8557}">
      <text>
        <r>
          <rPr>
            <b/>
            <sz val="9"/>
            <color indexed="81"/>
            <rFont val="Tahoma"/>
            <family val="2"/>
          </rPr>
          <t xml:space="preserve">Include in your explanation:
</t>
        </r>
        <r>
          <rPr>
            <sz val="9"/>
            <color indexed="81"/>
            <rFont val="Tahoma"/>
            <family val="2"/>
          </rPr>
          <t xml:space="preserve">Is this a short term situation or an ongoing problem? How much interest or penalty is being added to the arrears?
</t>
        </r>
      </text>
    </comment>
    <comment ref="D12" authorId="0" shapeId="0" xr:uid="{182B12C7-6C80-4824-A70D-9847383C59F5}">
      <text>
        <r>
          <rPr>
            <sz val="9"/>
            <color indexed="81"/>
            <rFont val="Tahoma"/>
            <family val="2"/>
          </rPr>
          <t xml:space="preserve">Please indicate the type of financial transactions used to pay for these goods and services. (i.e. cash, EFT, cheque etc.) </t>
        </r>
      </text>
    </comment>
    <comment ref="B14" authorId="3" shapeId="0" xr:uid="{D1ECE423-3211-41A7-B08D-37E27098FBE9}">
      <text>
        <r>
          <rPr>
            <sz val="9"/>
            <color indexed="81"/>
            <rFont val="Tahoma"/>
            <family val="2"/>
          </rPr>
          <t xml:space="preserve">Definition:
Any costs not incurred in 2024
</t>
        </r>
      </text>
    </comment>
    <comment ref="B15" authorId="4" shapeId="0" xr:uid="{6B7BD6D1-A07F-4B57-819E-D52CACCC8273}">
      <text>
        <r>
          <rPr>
            <sz val="11"/>
            <color theme="1"/>
            <rFont val="Calibri"/>
            <family val="2"/>
            <scheme val="minor"/>
          </rPr>
          <t>Definition:
Discretionary expenses are those that are not required to meet legislative, licensing, legal and collective agreement obligations, etc.</t>
        </r>
      </text>
    </comment>
    <comment ref="B16" authorId="4" shapeId="0" xr:uid="{77772F56-4064-447F-A644-D982EC91FEC1}">
      <text>
        <r>
          <rPr>
            <sz val="11"/>
            <color theme="1"/>
            <rFont val="Calibri"/>
            <family val="2"/>
            <scheme val="minor"/>
          </rPr>
          <t>Definition:
Discretionary costs are costs that are not necessary to incur, such as:
1) disbursement of dividends
2) payment of bonuses, perks, in-kind benefits, gifts, honoraria
3) increase in owners' compensation
4) increasing staffing ratio above current levels
5) compression costs</t>
        </r>
      </text>
    </comment>
    <comment ref="D16" authorId="4" shapeId="0" xr:uid="{A0090361-2FC1-456A-A0A1-0713516E0657}">
      <text>
        <r>
          <rPr>
            <sz val="11"/>
            <color theme="1"/>
            <rFont val="Calibri"/>
            <family val="2"/>
            <scheme val="minor"/>
          </rPr>
          <t>Please breakdown each discretionary cost and amount, example:
1) disbursement of dividends: $100
2) payment of bonuses, perks, in-kind benefits, gifts, honoraria: $200
3) increase in owner's compensation: $300
4) increase of staffing ratio above current level (include extra staffs' salary amounts): $400
5) compression costs: $500</t>
        </r>
      </text>
    </comment>
    <comment ref="B17" authorId="4" shapeId="0" xr:uid="{BEDFC0AA-F546-40F8-9345-9299760659DD}">
      <text>
        <r>
          <rPr>
            <sz val="11"/>
            <color theme="1"/>
            <rFont val="Calibri"/>
            <family val="2"/>
            <scheme val="minor"/>
          </rPr>
          <t>Definition:
Discretionary costs are costs that are not necessary to incur, such as:
1) disbursement of dividends
2) payment of bonuses, perks, in-kind benefits, gifts, honoraria
3) increase in owners' compensation
4) compression costs</t>
        </r>
      </text>
    </comment>
    <comment ref="D17" authorId="4" shapeId="0" xr:uid="{E96902D1-AB3C-43FA-BC02-F6C947A44783}">
      <text>
        <r>
          <rPr>
            <sz val="11"/>
            <color theme="1"/>
            <rFont val="Calibri"/>
            <family val="2"/>
            <scheme val="minor"/>
          </rPr>
          <t>Please breakdown each discretionary cost and amount, example:
1) disbursement of dividends: $100
2) payment of bonuses, perks, in-kind benefits, gifts, honoraria: $200
3) increase in owner's compensation: $300
4) compression costs: $500</t>
        </r>
      </text>
    </comment>
    <comment ref="B18" authorId="4" shapeId="0" xr:uid="{15F502CC-CC1B-4FC1-A380-326148F6D832}">
      <text>
        <r>
          <rPr>
            <sz val="11"/>
            <color theme="1"/>
            <rFont val="Calibri"/>
            <family val="2"/>
            <scheme val="minor"/>
          </rPr>
          <t>Definition:
Discretionary costs are costs that are not necessary to incur, such as:
1) disbursement of dividends
2) payment of bonuses, perks, in-kind benefits, gifts, honoraria
3) increase in owners' compensation
4) increasing staffing ratio above current levels
5) compression costs</t>
        </r>
      </text>
    </comment>
    <comment ref="D18" authorId="4" shapeId="0" xr:uid="{81079558-DDFE-4418-A5D4-455006AC308C}">
      <text>
        <r>
          <rPr>
            <sz val="11"/>
            <color theme="1"/>
            <rFont val="Calibri"/>
            <family val="2"/>
            <scheme val="minor"/>
          </rPr>
          <t>Please breakdown each discretionary cost and amount, example:
1) disbursement of dividends: $100
2) payment of bonuses, perks, in-kind benefits, gifts, honoraria: $200
3) increase in owner's compensation: $300
4) increase of staffing ratio above current level (include extra staffs' salary amounts): $400
5) compression costs: $500</t>
        </r>
      </text>
    </comment>
    <comment ref="B25" authorId="3" shapeId="0" xr:uid="{5CAD2557-A86E-4D58-BF3C-0725A00C87F4}">
      <text>
        <r>
          <rPr>
            <sz val="9"/>
            <color indexed="81"/>
            <rFont val="Tahoma"/>
            <family val="2"/>
          </rPr>
          <t>Definition:
Discretionary costs are not necessary for the provision of licensed child care for children 0-6 and, thus, are avoidable and/or deferrable without incurring a penalty and without jeopardizing your ability to operate.</t>
        </r>
      </text>
    </comment>
  </commentList>
</comments>
</file>

<file path=xl/sharedStrings.xml><?xml version="1.0" encoding="utf-8"?>
<sst xmlns="http://schemas.openxmlformats.org/spreadsheetml/2006/main" count="450" uniqueCount="306">
  <si>
    <t> </t>
  </si>
  <si>
    <t>Peel Licensed Child Care Providers</t>
  </si>
  <si>
    <t>Instructions:</t>
  </si>
  <si>
    <t>Please follow the guidance on each tab and complete the information with as much accuracy as possible.</t>
  </si>
  <si>
    <t xml:space="preserve">If you see a cell with a red triangle in the upper right hand corner, hover over it with your mouse for a detailed description of the information that is being requested. </t>
  </si>
  <si>
    <t>Heading</t>
  </si>
  <si>
    <t>Region of Peel Contact Information</t>
  </si>
  <si>
    <t>Tab 2 - Attestations</t>
  </si>
  <si>
    <t>YES</t>
  </si>
  <si>
    <t>Sustainability (Closure)</t>
  </si>
  <si>
    <t>NO</t>
  </si>
  <si>
    <t>Relief (Re-opening)</t>
  </si>
  <si>
    <t>Agency’s Legal Name</t>
  </si>
  <si>
    <t>Agency’s Operating Name (if different)</t>
  </si>
  <si>
    <t>Date</t>
  </si>
  <si>
    <t xml:space="preserve">By submitting this file,  I/We declare/ attest that: </t>
  </si>
  <si>
    <t>1. I/We have signing authority on behalf of the above Agency and understand this attestation must be signed by the Executive 
     / Owner of the corporation.</t>
  </si>
  <si>
    <t>Comments:</t>
  </si>
  <si>
    <t>I/We confirm, to the best of my/our knowledge, the above is true and complete.</t>
  </si>
  <si>
    <t>Position:</t>
  </si>
  <si>
    <t>Date:</t>
  </si>
  <si>
    <t>Tab 3 - Rates and Capacity Information</t>
  </si>
  <si>
    <t>Please fill in all cells highlighted in green.</t>
  </si>
  <si>
    <t>Provide information on rates and capacity in the charts below.</t>
  </si>
  <si>
    <t>Budget Year-End</t>
  </si>
  <si>
    <t>INFANT</t>
  </si>
  <si>
    <t>TODDLER</t>
  </si>
  <si>
    <t>PRESCHOOL</t>
  </si>
  <si>
    <t>FAMILY GROUPING</t>
  </si>
  <si>
    <t>JK/SK (B/A)</t>
  </si>
  <si>
    <t>JK/SK (FD)</t>
  </si>
  <si>
    <t>SA (B/A)</t>
  </si>
  <si>
    <t>SA (FD)</t>
  </si>
  <si>
    <t>Age group 0-6</t>
  </si>
  <si>
    <t>Age group 6-12</t>
  </si>
  <si>
    <t>Age group 0-6 %</t>
  </si>
  <si>
    <t>Full-day daily rate before CWELCC reduction:</t>
  </si>
  <si>
    <t xml:space="preserve">Program's licensed capacity:  </t>
  </si>
  <si>
    <t>Program's operating capacity (average for the year):</t>
  </si>
  <si>
    <t>Number of operating days for the year</t>
  </si>
  <si>
    <r>
      <rPr>
        <sz val="11"/>
        <color rgb="FF000000"/>
        <rFont val="Calibri"/>
        <scheme val="minor"/>
      </rPr>
      <t>Expected enrolment</t>
    </r>
    <r>
      <rPr>
        <b/>
        <sz val="11"/>
        <color rgb="FF000000"/>
        <rFont val="Calibri"/>
        <scheme val="minor"/>
      </rPr>
      <t>*</t>
    </r>
    <r>
      <rPr>
        <sz val="11"/>
        <color rgb="FF000000"/>
        <rFont val="Calibri"/>
        <scheme val="minor"/>
      </rPr>
      <t xml:space="preserve"> (average for the year):</t>
    </r>
  </si>
  <si>
    <t>Expected Child Care Fee TOTAL:</t>
  </si>
  <si>
    <t>*Count all children based on full-time equivalents. For example, two childen enrolled in half-days should be counted as one.</t>
  </si>
  <si>
    <t>Program's operating capacity:</t>
  </si>
  <si>
    <t>Actual enrolment (Average for the year):</t>
  </si>
  <si>
    <t xml:space="preserve">PROGRAM STAFFING INFORMATION </t>
  </si>
  <si>
    <t>Estimated 2023 WEG Allocation - based on Staffing Data Provided</t>
  </si>
  <si>
    <t>Estimated 2023 CWELCC Workforce Compensation Allocation</t>
  </si>
  <si>
    <t>STAFF NAME / ID</t>
  </si>
  <si>
    <t>POSITION</t>
  </si>
  <si>
    <t>NEW STAFF 
MEMBER IN 2023</t>
  </si>
  <si>
    <t>HRS/WK</t>
  </si>
  <si>
    <t>WEEKS/YR</t>
  </si>
  <si>
    <t>BASE HOURLY WAGE
(excl. WEG,GOF,WCF)</t>
  </si>
  <si>
    <t>WAGE ENHANCEMENT GRANT (WEG)</t>
  </si>
  <si>
    <t>GENERAL OPERATING FUND (GOF)</t>
  </si>
  <si>
    <t>WORKFORCE COMP. (WCF)</t>
  </si>
  <si>
    <t>HOURLY 
WAGE</t>
  </si>
  <si>
    <t>PROGRAM 
AREA</t>
  </si>
  <si>
    <t>TOTAL SALARIES</t>
  </si>
  <si>
    <t>MANDATORY BENEFITS (%)</t>
  </si>
  <si>
    <t>TOTAL 
BENEFITS</t>
  </si>
  <si>
    <t>TOTAL SALARIES AND BENEFITS</t>
  </si>
  <si>
    <t>1</t>
  </si>
  <si>
    <t>2</t>
  </si>
  <si>
    <t>3</t>
  </si>
  <si>
    <t>4</t>
  </si>
  <si>
    <t>WEG Eligibility</t>
  </si>
  <si>
    <t>WEG 
Eligible Hrs</t>
  </si>
  <si>
    <t>WEG 
Rate</t>
  </si>
  <si>
    <t>WEG 
Salary</t>
  </si>
  <si>
    <t>WEG 
Benefits</t>
  </si>
  <si>
    <t>Suppl. Grant</t>
  </si>
  <si>
    <t>TOTAL WEG 
Sal. &amp; Ben.</t>
  </si>
  <si>
    <t>WF Eligibility</t>
  </si>
  <si>
    <t>WF Eligible Hrs</t>
  </si>
  <si>
    <t>WF Eligible Rate</t>
  </si>
  <si>
    <t>WF Salary</t>
  </si>
  <si>
    <t>WF Benefits</t>
  </si>
  <si>
    <t>TOTAL WF Sal. &amp; Ben.</t>
  </si>
  <si>
    <t>AI
Eligibility</t>
  </si>
  <si>
    <t>AI 
Eligible Hrs</t>
  </si>
  <si>
    <t>AI 
Eligible Rate</t>
  </si>
  <si>
    <t>AI 
Salary</t>
  </si>
  <si>
    <t>AI 
Benefits</t>
  </si>
  <si>
    <t>TOTAL AI 
Sal. &amp; Ben.</t>
  </si>
  <si>
    <t>AC</t>
  </si>
  <si>
    <t>RECE Educator</t>
  </si>
  <si>
    <t>Yes</t>
  </si>
  <si>
    <t>Infant</t>
  </si>
  <si>
    <t>PB</t>
  </si>
  <si>
    <t>Non-RECE Educator</t>
  </si>
  <si>
    <t>No</t>
  </si>
  <si>
    <t>Toddler</t>
  </si>
  <si>
    <t>DH</t>
  </si>
  <si>
    <t>Cook</t>
  </si>
  <si>
    <t>TOTAL</t>
  </si>
  <si>
    <t>Tab 4 - Financial Data</t>
  </si>
  <si>
    <t>In the 'Budget Year' column, report estimated amounts for the calendar year.</t>
  </si>
  <si>
    <t>Please note revenue and expense amounts are subject to further verification by Peel Region.</t>
  </si>
  <si>
    <t>Approved 2024 Budget</t>
  </si>
  <si>
    <t>Budget Year
(Jan 1, 2024 - Dec 31, 2024)</t>
  </si>
  <si>
    <t>PROGRAM'S EXPECTED ANNUAL REVENUE</t>
  </si>
  <si>
    <t>310 + 311 + 322</t>
  </si>
  <si>
    <t>CWELCC WORKFORCE COMPENSATION</t>
  </si>
  <si>
    <t>CWELCC OTHER GRANTS (ex. Transition Operating Grant)</t>
  </si>
  <si>
    <t>GENERAL OPERATING FUNDS</t>
  </si>
  <si>
    <t xml:space="preserve">WAGE ENHANCEMENT GRANT </t>
  </si>
  <si>
    <t>SPECIAL PURPOSE FUNDING</t>
  </si>
  <si>
    <t>ENHANCED PROGRAM SUPPORT (EPS)</t>
  </si>
  <si>
    <t>OTHER1:</t>
  </si>
  <si>
    <t>OTHER2:</t>
  </si>
  <si>
    <t>OTHER3:</t>
  </si>
  <si>
    <t>OTHER4:</t>
  </si>
  <si>
    <t>OTHER5:</t>
  </si>
  <si>
    <t>PROGRAM'S EXPECTED EXPENDITURES</t>
  </si>
  <si>
    <t>PROGRAM RELATED SALARIES &amp; BENEFITS (excluding management fee)</t>
  </si>
  <si>
    <t>411a</t>
  </si>
  <si>
    <t>ADMIN SALARIES &amp; BENEFITS (excluding management fee)</t>
  </si>
  <si>
    <t>411b</t>
  </si>
  <si>
    <t>MANAGEMENT SALARIES &amp; BENEFITS (excluding management fee)</t>
  </si>
  <si>
    <t>411c</t>
  </si>
  <si>
    <t>RENTAL OF OFFICE / BUILDING</t>
  </si>
  <si>
    <t>421a</t>
  </si>
  <si>
    <t>PROPERTY TAX</t>
  </si>
  <si>
    <t>421b</t>
  </si>
  <si>
    <t>PROPERTY INSURANCE</t>
  </si>
  <si>
    <t>421c</t>
  </si>
  <si>
    <t>PROPERTY MAINTENANCE FEES</t>
  </si>
  <si>
    <t>421d</t>
  </si>
  <si>
    <t>MORTGAGE INTEREST</t>
  </si>
  <si>
    <t>421e</t>
  </si>
  <si>
    <t>UTILITIES</t>
  </si>
  <si>
    <t>421f</t>
  </si>
  <si>
    <t>FOOD COST</t>
  </si>
  <si>
    <t>431a</t>
  </si>
  <si>
    <t>CATERING SERVICE</t>
  </si>
  <si>
    <t>431b</t>
  </si>
  <si>
    <t>PROGRAM SUPPLIES</t>
  </si>
  <si>
    <t>ADVERTISING AND PROMOTIONS</t>
  </si>
  <si>
    <t>451a</t>
  </si>
  <si>
    <t>AMORTIZATION / DEPRECIATION</t>
  </si>
  <si>
    <t>451b</t>
  </si>
  <si>
    <t>AUDITING</t>
  </si>
  <si>
    <t>451c</t>
  </si>
  <si>
    <t>BAD DEBTS</t>
  </si>
  <si>
    <t>451d</t>
  </si>
  <si>
    <t>BOOKKEEPING</t>
  </si>
  <si>
    <t>451e</t>
  </si>
  <si>
    <t>CENTRAL ALLOCATED ADMINISTRATION (for Multi-site Agencies)</t>
  </si>
  <si>
    <t>451f</t>
  </si>
  <si>
    <t>INSURANCE</t>
  </si>
  <si>
    <t>451g</t>
  </si>
  <si>
    <t>INTEREST</t>
  </si>
  <si>
    <t>451h</t>
  </si>
  <si>
    <t>BANK CHARGES</t>
  </si>
  <si>
    <t>451i</t>
  </si>
  <si>
    <t>LEGAL</t>
  </si>
  <si>
    <t>451j</t>
  </si>
  <si>
    <t xml:space="preserve">MANAGEMENT FEE </t>
  </si>
  <si>
    <t>451k</t>
  </si>
  <si>
    <t>OFFICE AND GENERAL</t>
  </si>
  <si>
    <t>451l</t>
  </si>
  <si>
    <t>TELEPHONE &amp; INTERNET</t>
  </si>
  <si>
    <t>451m</t>
  </si>
  <si>
    <t>PROFESSIONAL AND CONSULTING FEES</t>
  </si>
  <si>
    <t>451n</t>
  </si>
  <si>
    <t>PROFESSIONAL DUES</t>
  </si>
  <si>
    <t>451o</t>
  </si>
  <si>
    <t>PAYMENT TO HOME CHILD CARE PROVIDERS (only applicable to licensed home child care agencies)</t>
  </si>
  <si>
    <t>461a</t>
  </si>
  <si>
    <t>REPAIRS &amp; MAINTENANCE</t>
  </si>
  <si>
    <t>461b</t>
  </si>
  <si>
    <t>INCOME TAX</t>
  </si>
  <si>
    <t>461c</t>
  </si>
  <si>
    <t xml:space="preserve">FRANCHISE FEES </t>
  </si>
  <si>
    <t>461d</t>
  </si>
  <si>
    <t>TOTAL EXPENDITURES</t>
  </si>
  <si>
    <t xml:space="preserve">PROJECTED SURPLUS/LOSS </t>
  </si>
  <si>
    <t>% allocated to wages</t>
  </si>
  <si>
    <t>% allocated to occupancy</t>
  </si>
  <si>
    <t>% allocated to all other expenses</t>
  </si>
  <si>
    <t>Tab 5 - Financial Questionnaire</t>
  </si>
  <si>
    <t>#</t>
  </si>
  <si>
    <t>Question</t>
  </si>
  <si>
    <t>Answer</t>
  </si>
  <si>
    <t>Follow Up Question</t>
  </si>
  <si>
    <t>Follow up Answer</t>
  </si>
  <si>
    <t>1.</t>
  </si>
  <si>
    <t xml:space="preserve">
Does your organization have any arrears in payroll deduction or taxes?
</t>
  </si>
  <si>
    <t>2.</t>
  </si>
  <si>
    <t xml:space="preserve">
Does your organization have any arrears in rent?
</t>
  </si>
  <si>
    <t>3.</t>
  </si>
  <si>
    <t xml:space="preserve">
Does your organization have debt that is not serviced?
</t>
  </si>
  <si>
    <t>4.</t>
  </si>
  <si>
    <t xml:space="preserve">
Does your organization have any outstanding legal obligations including outstanding lawsuits or other outstanding judicial proceedings?
</t>
  </si>
  <si>
    <t>5.</t>
  </si>
  <si>
    <t xml:space="preserve">
Have you reported any repayment of reverse mortgages on Tab 4?
</t>
  </si>
  <si>
    <t xml:space="preserve">
Have you reported prior years’ costs or losses on Tab 4?
</t>
  </si>
  <si>
    <t>9.</t>
  </si>
  <si>
    <t>10.</t>
  </si>
  <si>
    <t>Tab 6 - FAIR Line Numbers and Definitions</t>
  </si>
  <si>
    <t>FAIR Line Number</t>
  </si>
  <si>
    <t>DEFINITIONS / INSTRUCTIONS:</t>
  </si>
  <si>
    <t>Child care fees paid by parents directly to provider in relation to the fiscal period.</t>
  </si>
  <si>
    <t>Amount of Fee Reduction funding used in relation to the fiscal period.</t>
  </si>
  <si>
    <t>Workforce Compensation used from CWELCC during the fiscal period.</t>
  </si>
  <si>
    <t>Other CWELCC Grants Not Listed Above.</t>
  </si>
  <si>
    <t xml:space="preserve">Fee subsidy (Fee Assistance) paid by the Region to the provider in relation to the fiscal period. </t>
  </si>
  <si>
    <t>GOF used in relation to the fiscal period.</t>
  </si>
  <si>
    <t>Wage Enhancement Grant (WEG)/ Home Child Care Enhancement Grant (HCCEB) during the fiscal period.</t>
  </si>
  <si>
    <t>This gross amount represents the total compensation received by program staff (including any funding used for program staffs' salary and benefits which funded by Peel Region)</t>
  </si>
  <si>
    <t>This gross amount represents the total compensation received by support staff in child care programs.</t>
  </si>
  <si>
    <t>Compensation for management personnel overseeing child care programs.</t>
  </si>
  <si>
    <t>The gross amount represents the total rent cost as per the rental/lease agreement without deducting any grants.</t>
  </si>
  <si>
    <t>Property Taxes incurred during the fiscal period.</t>
  </si>
  <si>
    <t>Insurance expense related to the property only.</t>
  </si>
  <si>
    <t xml:space="preserve">Includes property management, maintenance fees, custodial fees, and custodial supplies. </t>
  </si>
  <si>
    <t>Mortgage interests incurred during the fiscal period.</t>
  </si>
  <si>
    <t>Utilities (ie., water, electricity, gas, HWT).</t>
  </si>
  <si>
    <t>Includes associated food costs for the children (i.e. preparation) in the child care facility.</t>
  </si>
  <si>
    <t>Cost of catering for the child care facility.</t>
  </si>
  <si>
    <t>Includes all related program costs.</t>
  </si>
  <si>
    <t>Advertising and promotion costs, including payments to the franchisor for advertisements, website, flyers, print materials etc.</t>
  </si>
  <si>
    <t>Depreciation is the systematic allocation of the cost of a tangible asset over its useful life. This accounting method reflects the gradual reduction in the asset's value over time, acknowledging wear and tear, obsolescence, or other factors that affect its value.  Amortization is the process of spreading the cost of an intangible asset, such as patents, copyrights, or trademarks, over its estimated useful life. Similar to depreciation, amortization helps allocate the asset's cost over time, reflecting its diminishing value as it contributes to generating revenue.</t>
  </si>
  <si>
    <t xml:space="preserve">Auditing cost paid to a Licensed Public Accountant for audited financial statements. </t>
  </si>
  <si>
    <t xml:space="preserve"> It is a type of account receivable for an organization that has become uncollectible from the customer due to the customer’s inability to pay the amount of money taken on credit from the organization</t>
  </si>
  <si>
    <t>Bookkeeping cost paid to a third-party accountant providing accounting services</t>
  </si>
  <si>
    <t>Head office allocated administration costs for multi-site and multi-service organizations that can be attributed to operating child care for eligible children only e.g., administration, accounting, human resources salaries, and head office expenses.</t>
  </si>
  <si>
    <t>Insurance costs including commercial general liability insurance, director liability, and automobile insurance liability (if applicable).</t>
  </si>
  <si>
    <t>Interest Expenses</t>
  </si>
  <si>
    <t>Fees and charges related to bank services and facility</t>
  </si>
  <si>
    <t>Legal costs, including lawyer’s fees, court fees, etc.</t>
  </si>
  <si>
    <t xml:space="preserve">A fee paid by the owners to a person or company for managing the child care operation. This must not include management fees paid relating to investments and royalty fees. </t>
  </si>
  <si>
    <t>Includes office supplies, postage, courier, printing, photocopier rental and maintenance, office equipment maintenance, collection fees, minor miscellaneous expenses, etc.</t>
  </si>
  <si>
    <t>Telephone, Internet, and fax costs paid to providers.</t>
  </si>
  <si>
    <t>Professional and consulting fees (exclude professional dues and management fees relating to investments).</t>
  </si>
  <si>
    <t>Professional Dues</t>
  </si>
  <si>
    <t>Payment to Home Child Care Providers (only applicable to licensed home child care agencies)</t>
  </si>
  <si>
    <t>Repair and maintenance refer to the routine activities performed to keep an asset in good working condition, prevent deterioration, and address minor damages.  These activities are essential for sustaining the asset's functionality and longevity.</t>
  </si>
  <si>
    <t>Income Tax for the child care facility.</t>
  </si>
  <si>
    <t>Franchise fees for the child care facility.</t>
  </si>
  <si>
    <t>Special Purpose Funding used during the fiscal period.</t>
  </si>
  <si>
    <t>LHCC Base Funding used during the fiscal period.</t>
  </si>
  <si>
    <t>11.</t>
  </si>
  <si>
    <t>12.</t>
  </si>
  <si>
    <t>(Type Name Here)</t>
  </si>
  <si>
    <t>2024 CWELCC Operating Budget</t>
  </si>
  <si>
    <t>All tabs must be completed in order for your budget to be reviewed.</t>
  </si>
  <si>
    <t>3. The Agency I represent is enrolled in CWELCC and has a signed 2024 Funding Agreement.</t>
  </si>
  <si>
    <t>MORTGAGE PRINCIPAL PAYMENT</t>
  </si>
  <si>
    <t>Once completed, please e-mail your submission to EarlyYearsSystemDivision@peelregion.ca with the subject line : "2024 CWELCC Operating Budget"</t>
  </si>
  <si>
    <t>13.</t>
  </si>
  <si>
    <t>14.</t>
  </si>
  <si>
    <t>15.</t>
  </si>
  <si>
    <t>16.</t>
  </si>
  <si>
    <t>5. I have not added any ineligible expenses to an eligible category.</t>
  </si>
  <si>
    <t>Does your organization have collective agreement obligations?</t>
  </si>
  <si>
    <t>Does your organization provide cost of living wage increases?</t>
  </si>
  <si>
    <t>Does your organization plan to increase staffing ratio above 2023 levels without an accompanying incease to operating capacity?</t>
  </si>
  <si>
    <t>Is your organization forecasting the distribution of dividends in 2024?</t>
  </si>
  <si>
    <t>Is your organization planning to replenish reserves and/or retain earnings in 2024?</t>
  </si>
  <si>
    <t>Are there any other discretionary costs included in Tab 4, that have not already been reported above?</t>
  </si>
  <si>
    <t>2024 CWELCC Operating Budget Questionnaire</t>
  </si>
  <si>
    <r>
      <rPr>
        <sz val="11"/>
        <color rgb="FF000000"/>
        <rFont val="Calibri"/>
      </rPr>
      <t xml:space="preserve">4. At the time of this operating budget, the Agency I represent is in compliance with </t>
    </r>
    <r>
      <rPr>
        <b/>
        <sz val="11"/>
        <color rgb="FF000000"/>
        <rFont val="Calibri"/>
      </rPr>
      <t>ALL</t>
    </r>
    <r>
      <rPr>
        <sz val="11"/>
        <color rgb="FF000000"/>
        <rFont val="Calibri"/>
      </rPr>
      <t xml:space="preserve"> Peel Region reporting requirements. </t>
    </r>
  </si>
  <si>
    <t>LHCC BASED FUNDING</t>
  </si>
  <si>
    <t>GROSS CHILD CARE FEES (including CWELCC, Child Care Subsidy, and Registration Fees)</t>
  </si>
  <si>
    <r>
      <t xml:space="preserve">All submissions must be received by the </t>
    </r>
    <r>
      <rPr>
        <b/>
        <u/>
        <sz val="11"/>
        <color theme="1"/>
        <rFont val="Calibri"/>
        <family val="2"/>
      </rPr>
      <t>March 25, 2024 deadline.</t>
    </r>
  </si>
  <si>
    <t>CONTACT INFORMATION</t>
  </si>
  <si>
    <t>Name:</t>
  </si>
  <si>
    <t>Email:</t>
  </si>
  <si>
    <t>Phone:</t>
  </si>
  <si>
    <t>Category</t>
  </si>
  <si>
    <t>2023 Actuals</t>
  </si>
  <si>
    <t>Actual Fiscal 2023
(If available)</t>
  </si>
  <si>
    <t>FAIR (Line Number)</t>
  </si>
  <si>
    <t>% Change
Increase (Decrease)</t>
  </si>
  <si>
    <t>Variance Explanation 
(Provide details that may be helpful to Peel's Review)</t>
  </si>
  <si>
    <t xml:space="preserve">Actual Prior Year-End 
</t>
  </si>
  <si>
    <t>% Change
Increase (+/-)</t>
  </si>
  <si>
    <r>
      <t xml:space="preserve">In the 'COMMENTS' column, provide an explanation for any </t>
    </r>
    <r>
      <rPr>
        <u/>
        <sz val="11"/>
        <color rgb="FF000000"/>
        <rFont val="Calibri"/>
      </rPr>
      <t>REVENUE changes</t>
    </r>
    <r>
      <rPr>
        <sz val="11"/>
        <color rgb="FF000000"/>
        <rFont val="Calibri"/>
      </rPr>
      <t xml:space="preserve"> greater than +/- 10% change.</t>
    </r>
  </si>
  <si>
    <t>8.</t>
  </si>
  <si>
    <t>Did you report any discretionary costs in line 59 "REPAIRS AND MAINTENANCE" on Tab 4?</t>
  </si>
  <si>
    <t xml:space="preserve">Did your organization include any discretionary costs in line 30 "PROGRAM RELATED SALARIES &amp; BENEFITS" on Tab 4? </t>
  </si>
  <si>
    <t xml:space="preserve">Did your organization include any discretionary costs in line 31 "ADMIN SALARIES &amp; BENEFITS" on Tab 4? </t>
  </si>
  <si>
    <t xml:space="preserve">Did your organization include any discretionary costs in line 32 "MANAGEMENT RELATED SALARIES &amp; BENEFITS" on Tab 4? </t>
  </si>
  <si>
    <t>2024 v. 2023 
$ Change
Increase (Decrease)</t>
  </si>
  <si>
    <t>CHILD CARE SUBSIDY</t>
  </si>
  <si>
    <t>PARENTAL CHILD CARE FEES (EXCLUDING CWELCC)</t>
  </si>
  <si>
    <t>CANADA WIDE EARLY LEARNING &amp; CHILD CARE (CWELCC) USED - FEE REDUCTION</t>
  </si>
  <si>
    <t>Try hovering over this cell →</t>
  </si>
  <si>
    <r>
      <t xml:space="preserve">2. The information on this 2024 CWELCC Budget is accurate and includes information related to the portion of my business dedicated to 
    </t>
    </r>
    <r>
      <rPr>
        <b/>
        <u/>
        <sz val="11"/>
        <color theme="1"/>
        <rFont val="Calibri"/>
        <family val="2"/>
        <scheme val="minor"/>
      </rPr>
      <t xml:space="preserve"> providing licensed child care in Peel Only</t>
    </r>
    <r>
      <rPr>
        <sz val="11"/>
        <color theme="1"/>
        <rFont val="Calibri"/>
        <family val="2"/>
        <scheme val="minor"/>
      </rPr>
      <t>.</t>
    </r>
  </si>
  <si>
    <t>7. I acknowledge that additional information may be required to assess my operating budget.</t>
  </si>
  <si>
    <t>CWELCC OTHER GRANTS (i.e., Cost Escalation)</t>
  </si>
  <si>
    <t>GENERAL OPERATING FUND</t>
  </si>
  <si>
    <t>LHCC BASE FUNDING</t>
  </si>
  <si>
    <t>Does your organization purchase goods and/or services from any owners, family members, or connected/associated corporations (eg., holding companies)?</t>
  </si>
  <si>
    <r>
      <t xml:space="preserve">Please provide the information below based on the calendar year of </t>
    </r>
    <r>
      <rPr>
        <b/>
        <u/>
        <sz val="11"/>
        <color theme="1"/>
        <rFont val="Calibri"/>
        <family val="2"/>
        <scheme val="minor"/>
      </rPr>
      <t>January 1, 2024 - December 31, 2024.</t>
    </r>
  </si>
  <si>
    <t xml:space="preserve">For questions and/or assistance in completing this workbook, please email </t>
  </si>
  <si>
    <t xml:space="preserve">EarlyYearsSystemDivision@peelregion.ca. </t>
  </si>
  <si>
    <t>6. I have disclosed all related party expenses / non-arms length transactions of the agency in Tab 5-Financial Questionnaire.</t>
  </si>
  <si>
    <t>Note that the template automatically prorates expenses (in Tab 4) between Age Groups 0-6 and 6-12. The proration is based on the Programs' Operating Capacity (as reported in Tab 3).</t>
  </si>
  <si>
    <t>This operating budget is subject to Peel's approval and budget availability.</t>
  </si>
  <si>
    <t>Please provide a contact person that can answer questions regarding the submission.</t>
  </si>
  <si>
    <r>
      <t xml:space="preserve">In the 'COMMENTS' column, provide an explanation for any </t>
    </r>
    <r>
      <rPr>
        <u/>
        <sz val="11"/>
        <color rgb="FF000000"/>
        <rFont val="Calibri"/>
      </rPr>
      <t>EXPENSE increases</t>
    </r>
    <r>
      <rPr>
        <sz val="11"/>
        <color rgb="FF000000"/>
        <rFont val="Calibri"/>
      </rPr>
      <t xml:space="preserve"> greater than +/- 10% and +/- $10,000 change.</t>
    </r>
  </si>
  <si>
    <t>Does your organization have any debt / loan repayments?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</si>
</sst>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6" formatCode="&quot;$&quot;#,##0;[Red]\-&quot;$&quot;#,##0"/>
    <numFmt numFmtId="8" formatCode="&quot;$&quot;#,##0.00;[Red]\-&quot;$&quot;#,##0.00"/>
    <numFmt numFmtId="44" formatCode="_-&quot;$&quot;* #,##0.00_-;\-&quot;$&quot;* #,##0.00_-;_-&quot;$&quot;* &quot;-&quot;??_-;_-@_-"/>
    <numFmt numFmtId="43" formatCode="_-* #,##0.00_-;\-* #,##0.00_-;_-* &quot;-&quot;??_-;_-@_-"/>
    <numFmt numFmtId="164" formatCode="_(* #,##0.00_);_(* \(#,##0.00\);_(* &quot;-&quot;??_);_(@_)"/>
    <numFmt numFmtId="165" formatCode="&quot;$&quot;#,##0.00"/>
    <numFmt numFmtId="166" formatCode="&quot;$&quot;#,##0"/>
    <numFmt numFmtId="167" formatCode="0.0%"/>
    <numFmt numFmtId="168" formatCode="_(* #,##0_);_(* \(#,##0\);_(* &quot;-&quot;??_);_(@_)"/>
    <numFmt numFmtId="169" formatCode="&quot;$&quot;#,##0.00;[Red]&quot;$&quot;#,##0.00"/>
    <numFmt numFmtId="170" formatCode="[$-F800]dddd\,\ mmmm\ dd\,\ yyyy"/>
    <numFmt numFmtId="171" formatCode="_-&quot;$&quot;* #,##0_-;\-&quot;$&quot;* #,##0_-;_-&quot;$&quot;* &quot;-&quot;??_-;_-@_-"/>
    <numFmt numFmtId="172" formatCode="_-* #,##0_-;\-* #,##0_-;_-* &quot;-&quot;??_-;_-@_-"/>
    <numFmt numFmtId="173" formatCode="[$-1009]mmmm\ d\,\ yyyy;@"/>
  </numFmts>
  <fonts count="60" x14ac:knownFonts="1">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Open Sans"/>
      <family val="2"/>
    </font>
    <font>
      <b/>
      <sz val="11"/>
      <name val="Open Sans"/>
      <family val="2"/>
    </font>
    <font>
      <sz val="11"/>
      <name val="Open Sans"/>
      <family val="2"/>
    </font>
    <font>
      <sz val="11"/>
      <color theme="0"/>
      <name val="Open Sans"/>
      <family val="2"/>
    </font>
    <font>
      <b/>
      <sz val="11"/>
      <color theme="0"/>
      <name val="Open Sans"/>
      <family val="2"/>
    </font>
    <font>
      <b/>
      <sz val="18"/>
      <color theme="3"/>
      <name val="Calibri Light"/>
      <family val="2"/>
      <scheme val="major"/>
    </font>
    <font>
      <sz val="11"/>
      <color theme="1"/>
      <name val="Avenir Next LT Pro Light"/>
      <family val="2"/>
    </font>
    <font>
      <sz val="11"/>
      <color theme="1"/>
      <name val="Arial"/>
      <family val="2"/>
    </font>
    <font>
      <sz val="11"/>
      <name val="Arial"/>
      <family val="2"/>
    </font>
    <font>
      <sz val="11"/>
      <color theme="0"/>
      <name val="Arial"/>
      <family val="2"/>
    </font>
    <font>
      <b/>
      <sz val="12"/>
      <color rgb="FF000000"/>
      <name val="Avenir Next LT Pro Light"/>
      <family val="2"/>
    </font>
    <font>
      <b/>
      <i/>
      <sz val="11"/>
      <color theme="1"/>
      <name val="Calibri"/>
      <family val="2"/>
      <scheme val="minor"/>
    </font>
    <font>
      <sz val="10"/>
      <name val="Calibri"/>
      <family val="2"/>
      <scheme val="minor"/>
    </font>
    <font>
      <sz val="11"/>
      <color rgb="FF000000"/>
      <name val="Calibri"/>
      <family val="2"/>
    </font>
    <font>
      <sz val="11"/>
      <name val="Calibri"/>
      <family val="2"/>
    </font>
    <font>
      <sz val="11"/>
      <color theme="1"/>
      <name val="Calibri"/>
      <family val="2"/>
      <scheme val="minor"/>
    </font>
    <font>
      <sz val="11"/>
      <color theme="0"/>
      <name val="Calibri"/>
      <family val="2"/>
      <scheme val="minor"/>
    </font>
    <font>
      <b/>
      <i/>
      <sz val="12"/>
      <color theme="1"/>
      <name val="Calibri"/>
      <family val="2"/>
      <scheme val="minor"/>
    </font>
    <font>
      <strike/>
      <sz val="11"/>
      <color rgb="FFFF0000"/>
      <name val="Calibri"/>
      <family val="2"/>
      <scheme val="minor"/>
    </font>
    <font>
      <b/>
      <sz val="14"/>
      <color rgb="FF1F497D"/>
      <name val="Calibri"/>
      <family val="2"/>
      <scheme val="minor"/>
    </font>
    <font>
      <b/>
      <sz val="11"/>
      <color rgb="FF000000"/>
      <name val="Calibri"/>
      <family val="2"/>
      <scheme val="minor"/>
    </font>
    <font>
      <sz val="11"/>
      <color rgb="FF000000"/>
      <name val="Calibri"/>
      <family val="2"/>
      <scheme val="minor"/>
    </font>
    <font>
      <b/>
      <sz val="16"/>
      <color rgb="FF000000"/>
      <name val="Calibri"/>
      <family val="2"/>
      <scheme val="minor"/>
    </font>
    <font>
      <b/>
      <sz val="16"/>
      <color theme="1"/>
      <name val="Calibri"/>
      <family val="2"/>
      <scheme val="minor"/>
    </font>
    <font>
      <b/>
      <sz val="10"/>
      <name val="Calibri"/>
      <family val="2"/>
      <scheme val="minor"/>
    </font>
    <font>
      <sz val="11"/>
      <color rgb="FF000000"/>
      <name val="Calibri"/>
      <scheme val="minor"/>
    </font>
    <font>
      <b/>
      <sz val="11"/>
      <color rgb="FF000000"/>
      <name val="Calibri"/>
      <scheme val="minor"/>
    </font>
    <font>
      <b/>
      <sz val="9"/>
      <color indexed="81"/>
      <name val="Tahoma"/>
      <family val="2"/>
    </font>
    <font>
      <sz val="9"/>
      <color indexed="81"/>
      <name val="Tahoma"/>
      <family val="2"/>
    </font>
    <font>
      <sz val="11"/>
      <color rgb="FFFF0000"/>
      <name val="Calibri"/>
      <family val="2"/>
      <scheme val="minor"/>
    </font>
    <font>
      <sz val="11"/>
      <color rgb="FF000000"/>
      <name val="Calibri"/>
    </font>
    <font>
      <u/>
      <sz val="11"/>
      <color rgb="FF000000"/>
      <name val="Calibri"/>
    </font>
    <font>
      <b/>
      <sz val="18"/>
      <color theme="1"/>
      <name val="Calibri"/>
      <scheme val="minor"/>
    </font>
    <font>
      <b/>
      <sz val="14"/>
      <name val="Calibri"/>
      <scheme val="minor"/>
    </font>
    <font>
      <b/>
      <sz val="12"/>
      <color theme="1"/>
      <name val="Calibri"/>
      <scheme val="minor"/>
    </font>
    <font>
      <sz val="12"/>
      <color theme="1"/>
      <name val="Calibri"/>
      <scheme val="minor"/>
    </font>
    <font>
      <sz val="11"/>
      <color indexed="81"/>
      <name val="Tahoma"/>
      <family val="2"/>
    </font>
    <font>
      <b/>
      <sz val="12"/>
      <color theme="1"/>
      <name val="Calibri"/>
      <family val="2"/>
      <scheme val="minor"/>
    </font>
    <font>
      <sz val="12"/>
      <color theme="1"/>
      <name val="Calibri"/>
      <family val="2"/>
      <scheme val="minor"/>
    </font>
    <font>
      <sz val="16"/>
      <color theme="1"/>
      <name val="Calibri"/>
      <family val="2"/>
      <scheme val="minor"/>
    </font>
    <font>
      <b/>
      <u/>
      <sz val="11"/>
      <color theme="1"/>
      <name val="Calibri"/>
      <family val="2"/>
    </font>
    <font>
      <b/>
      <sz val="11"/>
      <color theme="1"/>
      <name val="Calibri"/>
      <family val="2"/>
    </font>
    <font>
      <b/>
      <sz val="12"/>
      <color rgb="FF000000"/>
      <name val="Calibri"/>
      <family val="2"/>
      <scheme val="minor"/>
    </font>
    <font>
      <sz val="12"/>
      <color rgb="FF000000"/>
      <name val="Calibri"/>
      <family val="2"/>
      <scheme val="minor"/>
    </font>
    <font>
      <b/>
      <sz val="11"/>
      <color rgb="FF000000"/>
      <name val="Calibri"/>
    </font>
    <font>
      <b/>
      <sz val="14"/>
      <name val="Calibri"/>
      <family val="2"/>
      <scheme val="minor"/>
    </font>
    <font>
      <sz val="12"/>
      <name val="Calibri"/>
      <family val="2"/>
      <scheme val="minor"/>
    </font>
    <font>
      <b/>
      <u/>
      <sz val="11"/>
      <color theme="1"/>
      <name val="Calibri"/>
      <family val="2"/>
      <scheme val="minor"/>
    </font>
    <font>
      <sz val="9"/>
      <color indexed="81"/>
      <name val="Tahoma"/>
      <charset val="1"/>
    </font>
    <font>
      <b/>
      <sz val="18"/>
      <color rgb="FFFF0000"/>
      <name val="Calibri"/>
      <family val="2"/>
      <scheme val="minor"/>
    </font>
    <font>
      <u/>
      <sz val="11"/>
      <color theme="10"/>
      <name val="Calibri"/>
      <family val="2"/>
      <scheme val="minor"/>
    </font>
    <font>
      <b/>
      <u/>
      <sz val="11"/>
      <color theme="10"/>
      <name val="Calibri"/>
      <family val="2"/>
      <scheme val="minor"/>
    </font>
    <font>
      <sz val="8"/>
      <color theme="1"/>
      <name val="Calibri"/>
      <family val="2"/>
      <scheme val="minor"/>
    </font>
    <font>
      <sz val="13"/>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bgColor indexed="64"/>
      </patternFill>
    </fill>
    <fill>
      <patternFill patternType="solid">
        <fgColor theme="6" tint="0.59999389629810485"/>
        <bgColor indexed="64"/>
      </patternFill>
    </fill>
    <fill>
      <patternFill patternType="solid">
        <fgColor theme="0"/>
        <bgColor indexed="64"/>
      </patternFill>
    </fill>
    <fill>
      <patternFill patternType="lightUp">
        <fgColor theme="1"/>
        <bgColor theme="0" tint="-0.14996795556505021"/>
      </patternFill>
    </fill>
    <fill>
      <patternFill patternType="solid">
        <fgColor theme="4"/>
        <bgColor theme="4"/>
      </patternFill>
    </fill>
    <fill>
      <patternFill patternType="solid">
        <fgColor theme="4"/>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4" tint="0.79998168889431442"/>
        <bgColor indexed="64"/>
      </patternFill>
    </fill>
  </fills>
  <borders count="60">
    <border>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theme="1"/>
      </top>
      <bottom/>
      <diagonal/>
    </border>
    <border>
      <left/>
      <right/>
      <top style="medium">
        <color theme="1"/>
      </top>
      <bottom/>
      <diagonal/>
    </border>
    <border>
      <left style="medium">
        <color indexed="64"/>
      </left>
      <right/>
      <top style="medium">
        <color theme="1"/>
      </top>
      <bottom/>
      <diagonal/>
    </border>
    <border>
      <left/>
      <right style="medium">
        <color indexed="64"/>
      </right>
      <top style="medium">
        <color indexed="64"/>
      </top>
      <bottom style="medium">
        <color theme="1"/>
      </bottom>
      <diagonal/>
    </border>
    <border>
      <left/>
      <right/>
      <top style="medium">
        <color indexed="64"/>
      </top>
      <bottom style="medium">
        <color theme="1"/>
      </bottom>
      <diagonal/>
    </border>
    <border>
      <left style="medium">
        <color indexed="64"/>
      </left>
      <right/>
      <top style="medium">
        <color indexed="64"/>
      </top>
      <bottom style="medium">
        <color theme="1"/>
      </bottom>
      <diagonal/>
    </border>
    <border>
      <left/>
      <right/>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style="thin">
        <color rgb="FF000000"/>
      </top>
      <bottom/>
      <diagonal/>
    </border>
    <border>
      <left style="medium">
        <color rgb="FF000000"/>
      </left>
      <right style="thin">
        <color indexed="64"/>
      </right>
      <top style="medium">
        <color rgb="FF000000"/>
      </top>
      <bottom/>
      <diagonal/>
    </border>
    <border>
      <left style="medium">
        <color rgb="FF000000"/>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right/>
      <top/>
      <bottom style="double">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rgb="FF000000"/>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s>
  <cellStyleXfs count="7">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56" fillId="0" borderId="0" applyNumberFormat="0" applyFill="0" applyBorder="0" applyAlignment="0" applyProtection="0"/>
  </cellStyleXfs>
  <cellXfs count="331">
    <xf numFmtId="0" fontId="0" fillId="0" borderId="0" xfId="0"/>
    <xf numFmtId="0" fontId="6" fillId="0" borderId="0" xfId="0" applyFont="1"/>
    <xf numFmtId="0" fontId="7" fillId="0" borderId="0" xfId="0" applyFont="1"/>
    <xf numFmtId="0" fontId="8" fillId="0" borderId="0" xfId="0" applyFont="1"/>
    <xf numFmtId="0" fontId="8" fillId="3" borderId="0" xfId="0" applyFont="1" applyFill="1" applyAlignment="1">
      <alignment wrapText="1"/>
    </xf>
    <xf numFmtId="44" fontId="8" fillId="3" borderId="0" xfId="0" applyNumberFormat="1" applyFont="1" applyFill="1" applyAlignment="1">
      <alignment horizontal="center" wrapText="1"/>
    </xf>
    <xf numFmtId="0" fontId="8" fillId="3" borderId="0" xfId="0" applyFont="1" applyFill="1" applyAlignment="1">
      <alignment horizontal="center" vertical="center" wrapText="1"/>
    </xf>
    <xf numFmtId="165" fontId="8" fillId="3" borderId="0" xfId="0" applyNumberFormat="1" applyFont="1" applyFill="1" applyAlignment="1">
      <alignment horizontal="center" vertical="center" wrapText="1"/>
    </xf>
    <xf numFmtId="166" fontId="8" fillId="3" borderId="0" xfId="1" applyNumberFormat="1" applyFont="1" applyFill="1" applyBorder="1" applyAlignment="1" applyProtection="1">
      <alignment horizontal="center" vertical="center" wrapText="1"/>
    </xf>
    <xf numFmtId="167" fontId="8" fillId="3" borderId="0" xfId="2" applyNumberFormat="1" applyFont="1" applyFill="1" applyBorder="1" applyAlignment="1" applyProtection="1">
      <alignment horizontal="center" vertical="center" wrapText="1"/>
    </xf>
    <xf numFmtId="0" fontId="9" fillId="5" borderId="0" xfId="0" applyFont="1" applyFill="1" applyAlignment="1">
      <alignment wrapText="1"/>
    </xf>
    <xf numFmtId="0" fontId="10" fillId="5" borderId="0" xfId="0" applyFont="1" applyFill="1" applyAlignment="1">
      <alignment horizontal="right" wrapText="1"/>
    </xf>
    <xf numFmtId="166" fontId="10" fillId="5" borderId="0" xfId="0" applyNumberFormat="1" applyFont="1" applyFill="1" applyAlignment="1">
      <alignment horizontal="center" wrapText="1"/>
    </xf>
    <xf numFmtId="0" fontId="6" fillId="0" borderId="0" xfId="0" applyFont="1" applyAlignment="1">
      <alignment vertical="center"/>
    </xf>
    <xf numFmtId="168" fontId="6" fillId="0" borderId="0" xfId="4" applyNumberFormat="1" applyFont="1" applyFill="1" applyBorder="1" applyProtection="1"/>
    <xf numFmtId="168" fontId="10" fillId="5" borderId="9" xfId="4" applyNumberFormat="1" applyFont="1" applyFill="1" applyBorder="1" applyAlignment="1" applyProtection="1">
      <alignment horizontal="left" indent="4"/>
    </xf>
    <xf numFmtId="0" fontId="6" fillId="5" borderId="8" xfId="0" applyFont="1" applyFill="1" applyBorder="1"/>
    <xf numFmtId="168" fontId="6" fillId="3" borderId="10" xfId="4" applyNumberFormat="1" applyFont="1" applyFill="1" applyBorder="1" applyProtection="1"/>
    <xf numFmtId="164" fontId="6" fillId="8" borderId="0" xfId="4" applyFont="1" applyFill="1" applyBorder="1" applyProtection="1"/>
    <xf numFmtId="164" fontId="6" fillId="8" borderId="0" xfId="4" applyFont="1" applyFill="1" applyBorder="1" applyAlignment="1" applyProtection="1"/>
    <xf numFmtId="168" fontId="6" fillId="8" borderId="0" xfId="4" applyNumberFormat="1" applyFont="1" applyFill="1" applyBorder="1" applyAlignment="1" applyProtection="1">
      <alignment horizontal="center"/>
    </xf>
    <xf numFmtId="0" fontId="6" fillId="8" borderId="0" xfId="0" applyFont="1" applyFill="1" applyAlignment="1">
      <alignment horizontal="center"/>
    </xf>
    <xf numFmtId="168" fontId="6" fillId="8" borderId="10" xfId="4" applyNumberFormat="1" applyFont="1" applyFill="1" applyBorder="1" applyProtection="1"/>
    <xf numFmtId="168" fontId="6" fillId="8" borderId="0" xfId="4" applyNumberFormat="1" applyFont="1" applyFill="1" applyBorder="1" applyProtection="1"/>
    <xf numFmtId="164" fontId="6" fillId="8" borderId="2" xfId="4" applyFont="1" applyFill="1" applyBorder="1" applyAlignment="1" applyProtection="1">
      <alignment horizontal="center"/>
    </xf>
    <xf numFmtId="0" fontId="6" fillId="8" borderId="2" xfId="0" applyFont="1" applyFill="1" applyBorder="1" applyAlignment="1">
      <alignment horizontal="center"/>
    </xf>
    <xf numFmtId="164" fontId="6" fillId="0" borderId="10" xfId="4" applyFont="1" applyFill="1" applyBorder="1" applyProtection="1"/>
    <xf numFmtId="164" fontId="6" fillId="0" borderId="0" xfId="4" applyFont="1" applyFill="1" applyBorder="1" applyProtection="1"/>
    <xf numFmtId="164" fontId="6" fillId="0" borderId="0" xfId="4" applyFont="1" applyFill="1" applyBorder="1" applyAlignment="1" applyProtection="1"/>
    <xf numFmtId="168" fontId="6" fillId="0" borderId="0" xfId="4" applyNumberFormat="1" applyFont="1" applyFill="1" applyBorder="1" applyAlignment="1" applyProtection="1">
      <alignment horizontal="center"/>
    </xf>
    <xf numFmtId="0" fontId="6" fillId="0" borderId="2" xfId="0" applyFont="1" applyBorder="1" applyAlignment="1">
      <alignment horizontal="center"/>
    </xf>
    <xf numFmtId="164" fontId="6" fillId="0" borderId="2" xfId="4" applyFont="1" applyFill="1" applyBorder="1" applyAlignment="1" applyProtection="1">
      <alignment horizontal="center"/>
    </xf>
    <xf numFmtId="168" fontId="6" fillId="0" borderId="10" xfId="4" applyNumberFormat="1" applyFont="1" applyFill="1" applyBorder="1" applyProtection="1"/>
    <xf numFmtId="168" fontId="6" fillId="0" borderId="7" xfId="4" applyNumberFormat="1" applyFont="1" applyFill="1" applyBorder="1" applyProtection="1"/>
    <xf numFmtId="168" fontId="6" fillId="0" borderId="6" xfId="4" applyNumberFormat="1" applyFont="1" applyFill="1" applyBorder="1" applyProtection="1"/>
    <xf numFmtId="164" fontId="6" fillId="0" borderId="6" xfId="4" applyFont="1" applyFill="1" applyBorder="1" applyProtection="1"/>
    <xf numFmtId="0" fontId="6" fillId="0" borderId="1" xfId="0" applyFont="1" applyBorder="1" applyAlignment="1">
      <alignment horizontal="center"/>
    </xf>
    <xf numFmtId="0" fontId="10" fillId="9" borderId="7"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6" fillId="0" borderId="0" xfId="0" applyFont="1" applyAlignment="1">
      <alignment horizontal="center"/>
    </xf>
    <xf numFmtId="164" fontId="6" fillId="0" borderId="0" xfId="4" applyFont="1" applyFill="1" applyBorder="1" applyAlignment="1" applyProtection="1">
      <alignment horizontal="center"/>
    </xf>
    <xf numFmtId="0" fontId="9" fillId="5" borderId="5" xfId="0" applyFont="1" applyFill="1" applyBorder="1" applyAlignment="1">
      <alignment horizontal="center" vertical="center" wrapText="1"/>
    </xf>
    <xf numFmtId="44" fontId="9" fillId="5" borderId="5" xfId="0" applyNumberFormat="1" applyFont="1" applyFill="1" applyBorder="1" applyAlignment="1">
      <alignment horizontal="center" vertical="center" wrapText="1"/>
    </xf>
    <xf numFmtId="44" fontId="9" fillId="5" borderId="5" xfId="0" applyNumberFormat="1" applyFont="1" applyFill="1" applyBorder="1" applyAlignment="1">
      <alignment horizontal="center" vertical="center"/>
    </xf>
    <xf numFmtId="0" fontId="8" fillId="2" borderId="5"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wrapText="1"/>
      <protection locked="0"/>
    </xf>
    <xf numFmtId="165" fontId="8" fillId="2" borderId="5" xfId="1" applyNumberFormat="1" applyFont="1" applyFill="1" applyBorder="1" applyAlignment="1" applyProtection="1">
      <alignment horizontal="center" vertical="center" wrapText="1"/>
      <protection locked="0"/>
    </xf>
    <xf numFmtId="165" fontId="8" fillId="4" borderId="5" xfId="0" applyNumberFormat="1" applyFont="1" applyFill="1" applyBorder="1" applyAlignment="1">
      <alignment horizontal="center" vertical="center" wrapText="1"/>
    </xf>
    <xf numFmtId="166" fontId="8" fillId="4" borderId="5" xfId="1" applyNumberFormat="1" applyFont="1" applyFill="1" applyBorder="1" applyAlignment="1" applyProtection="1">
      <alignment horizontal="center" vertical="center" wrapText="1"/>
    </xf>
    <xf numFmtId="167" fontId="8" fillId="2" borderId="5" xfId="2" applyNumberFormat="1" applyFont="1" applyFill="1" applyBorder="1" applyAlignment="1" applyProtection="1">
      <alignment horizontal="center" vertical="center" wrapText="1"/>
      <protection locked="0"/>
    </xf>
    <xf numFmtId="0" fontId="8" fillId="2" borderId="5" xfId="0" applyFont="1" applyFill="1" applyBorder="1" applyAlignment="1" applyProtection="1">
      <alignment wrapText="1"/>
      <protection locked="0"/>
    </xf>
    <xf numFmtId="8" fontId="8" fillId="2" borderId="5" xfId="1" applyNumberFormat="1" applyFont="1" applyFill="1" applyBorder="1" applyAlignment="1" applyProtection="1">
      <alignment horizontal="center" vertical="center" wrapText="1"/>
      <protection locked="0"/>
    </xf>
    <xf numFmtId="0" fontId="4" fillId="2" borderId="5" xfId="0" applyFont="1" applyFill="1" applyBorder="1" applyProtection="1">
      <protection locked="0"/>
    </xf>
    <xf numFmtId="0" fontId="19" fillId="0" borderId="0" xfId="0" applyFont="1"/>
    <xf numFmtId="0" fontId="19" fillId="11" borderId="0" xfId="0" applyFont="1" applyFill="1"/>
    <xf numFmtId="0" fontId="20" fillId="11" borderId="0" xfId="0" applyFont="1" applyFill="1"/>
    <xf numFmtId="0" fontId="20" fillId="0" borderId="0" xfId="0" applyFont="1"/>
    <xf numFmtId="0" fontId="21" fillId="0" borderId="0" xfId="0" applyFont="1"/>
    <xf numFmtId="0" fontId="25" fillId="11" borderId="0" xfId="0" applyFont="1" applyFill="1"/>
    <xf numFmtId="0" fontId="26" fillId="11" borderId="0" xfId="0" applyFont="1" applyFill="1"/>
    <xf numFmtId="0" fontId="27" fillId="11" borderId="0" xfId="0" applyFont="1" applyFill="1"/>
    <xf numFmtId="0" fontId="1" fillId="0" borderId="0" xfId="0" applyFont="1"/>
    <xf numFmtId="0" fontId="8" fillId="2" borderId="5" xfId="1" applyNumberFormat="1" applyFont="1" applyFill="1" applyBorder="1" applyAlignment="1" applyProtection="1">
      <alignment horizontal="center" vertical="center" wrapText="1"/>
      <protection locked="0"/>
    </xf>
    <xf numFmtId="168" fontId="6" fillId="0" borderId="0" xfId="3" applyNumberFormat="1" applyFont="1" applyFill="1" applyBorder="1" applyAlignment="1" applyProtection="1">
      <alignment horizontal="center"/>
    </xf>
    <xf numFmtId="164" fontId="6" fillId="0" borderId="0" xfId="3" applyNumberFormat="1" applyFont="1" applyFill="1" applyBorder="1" applyProtection="1"/>
    <xf numFmtId="164" fontId="6" fillId="0" borderId="10" xfId="3" applyNumberFormat="1" applyFont="1" applyFill="1" applyBorder="1" applyProtection="1"/>
    <xf numFmtId="164" fontId="6" fillId="0" borderId="2" xfId="3" applyNumberFormat="1" applyFont="1" applyFill="1" applyBorder="1" applyAlignment="1" applyProtection="1">
      <alignment horizontal="center"/>
    </xf>
    <xf numFmtId="168" fontId="6" fillId="0" borderId="0" xfId="3" applyNumberFormat="1" applyFont="1" applyFill="1" applyBorder="1" applyProtection="1"/>
    <xf numFmtId="168" fontId="6" fillId="0" borderId="10" xfId="3" applyNumberFormat="1" applyFont="1" applyFill="1" applyBorder="1" applyProtection="1"/>
    <xf numFmtId="164" fontId="6" fillId="0" borderId="0" xfId="3" applyNumberFormat="1" applyFont="1" applyFill="1" applyBorder="1" applyAlignment="1" applyProtection="1"/>
    <xf numFmtId="44" fontId="8" fillId="2" borderId="5" xfId="0" applyNumberFormat="1" applyFont="1" applyFill="1" applyBorder="1" applyAlignment="1" applyProtection="1">
      <alignment horizontal="center" wrapText="1"/>
      <protection locked="0"/>
    </xf>
    <xf numFmtId="44" fontId="5" fillId="2" borderId="5" xfId="1" applyFont="1" applyFill="1" applyBorder="1" applyAlignment="1" applyProtection="1">
      <alignment horizontal="center" vertical="center" wrapText="1"/>
      <protection locked="0"/>
    </xf>
    <xf numFmtId="0" fontId="0" fillId="2" borderId="5" xfId="0" applyFill="1" applyBorder="1" applyProtection="1">
      <protection locked="0"/>
    </xf>
    <xf numFmtId="171" fontId="0" fillId="2" borderId="5" xfId="1" applyNumberFormat="1" applyFont="1" applyFill="1" applyBorder="1" applyProtection="1">
      <protection locked="0"/>
    </xf>
    <xf numFmtId="172" fontId="0" fillId="0" borderId="0" xfId="3" applyNumberFormat="1" applyFont="1" applyProtection="1"/>
    <xf numFmtId="172" fontId="0" fillId="0" borderId="0" xfId="3" applyNumberFormat="1" applyFont="1" applyFill="1" applyProtection="1"/>
    <xf numFmtId="168" fontId="18" fillId="0" borderId="3" xfId="3" applyNumberFormat="1" applyFont="1" applyFill="1" applyBorder="1" applyProtection="1"/>
    <xf numFmtId="168" fontId="18" fillId="0" borderId="5" xfId="3" applyNumberFormat="1" applyFont="1" applyFill="1" applyBorder="1" applyProtection="1"/>
    <xf numFmtId="9" fontId="0" fillId="0" borderId="0" xfId="2" applyFont="1" applyProtection="1"/>
    <xf numFmtId="9" fontId="0" fillId="0" borderId="0" xfId="2" applyFont="1" applyBorder="1" applyProtection="1"/>
    <xf numFmtId="0" fontId="0" fillId="0" borderId="0" xfId="1" applyNumberFormat="1" applyFont="1" applyFill="1" applyBorder="1" applyAlignment="1" applyProtection="1">
      <alignment horizontal="right"/>
    </xf>
    <xf numFmtId="168" fontId="18" fillId="0" borderId="0" xfId="3" applyNumberFormat="1" applyFont="1" applyFill="1" applyBorder="1" applyProtection="1"/>
    <xf numFmtId="0" fontId="4" fillId="2" borderId="18" xfId="0" applyFont="1" applyFill="1" applyBorder="1" applyProtection="1">
      <protection locked="0"/>
    </xf>
    <xf numFmtId="0" fontId="4" fillId="2" borderId="36" xfId="0" applyFont="1" applyFill="1" applyBorder="1" applyProtection="1">
      <protection locked="0"/>
    </xf>
    <xf numFmtId="172" fontId="3" fillId="0" borderId="0" xfId="3" applyNumberFormat="1" applyFont="1" applyProtection="1"/>
    <xf numFmtId="168" fontId="30" fillId="0" borderId="39" xfId="3" applyNumberFormat="1" applyFont="1" applyFill="1" applyBorder="1" applyProtection="1"/>
    <xf numFmtId="9" fontId="0" fillId="0" borderId="0" xfId="2" applyFont="1" applyAlignment="1" applyProtection="1">
      <alignment horizontal="center"/>
    </xf>
    <xf numFmtId="9" fontId="0" fillId="0" borderId="0" xfId="2" applyFont="1" applyBorder="1" applyAlignment="1" applyProtection="1">
      <alignment horizontal="center"/>
    </xf>
    <xf numFmtId="0" fontId="13" fillId="7" borderId="0" xfId="0" applyFont="1" applyFill="1"/>
    <xf numFmtId="0" fontId="3" fillId="12" borderId="20" xfId="0" applyFont="1" applyFill="1" applyBorder="1" applyAlignment="1">
      <alignment horizontal="center" vertical="center"/>
    </xf>
    <xf numFmtId="0" fontId="3" fillId="7" borderId="0" xfId="0" applyFont="1" applyFill="1" applyAlignment="1">
      <alignment horizontal="left" vertical="top"/>
    </xf>
    <xf numFmtId="171" fontId="0" fillId="3" borderId="5" xfId="1" applyNumberFormat="1" applyFont="1" applyFill="1" applyBorder="1" applyProtection="1"/>
    <xf numFmtId="171" fontId="0" fillId="13" borderId="5" xfId="1" applyNumberFormat="1" applyFont="1" applyFill="1" applyBorder="1" applyProtection="1"/>
    <xf numFmtId="171" fontId="0" fillId="13" borderId="18" xfId="1" applyNumberFormat="1" applyFont="1" applyFill="1" applyBorder="1" applyProtection="1"/>
    <xf numFmtId="171" fontId="0" fillId="13" borderId="36" xfId="1" applyNumberFormat="1" applyFont="1" applyFill="1" applyBorder="1" applyProtection="1"/>
    <xf numFmtId="171" fontId="0" fillId="0" borderId="5" xfId="1" applyNumberFormat="1" applyFont="1" applyFill="1" applyBorder="1" applyProtection="1"/>
    <xf numFmtId="171" fontId="0" fillId="0" borderId="0" xfId="1" applyNumberFormat="1" applyFont="1" applyFill="1" applyBorder="1" applyProtection="1"/>
    <xf numFmtId="0" fontId="0" fillId="0" borderId="0" xfId="0" applyProtection="1"/>
    <xf numFmtId="0" fontId="3" fillId="0" borderId="0" xfId="0" applyFont="1" applyProtection="1"/>
    <xf numFmtId="0" fontId="29" fillId="0" borderId="0" xfId="0" applyFont="1" applyProtection="1"/>
    <xf numFmtId="0" fontId="0" fillId="3" borderId="0" xfId="0" applyFill="1" applyProtection="1"/>
    <xf numFmtId="0" fontId="0" fillId="2" borderId="0" xfId="0" applyFill="1" applyProtection="1"/>
    <xf numFmtId="0" fontId="36" fillId="0" borderId="0" xfId="0" applyFont="1" applyProtection="1"/>
    <xf numFmtId="0" fontId="17" fillId="0" borderId="0" xfId="0" applyFont="1" applyProtection="1"/>
    <xf numFmtId="0" fontId="35" fillId="0" borderId="0" xfId="0" applyFont="1" applyProtection="1"/>
    <xf numFmtId="0" fontId="0" fillId="0" borderId="0" xfId="0" applyAlignment="1" applyProtection="1">
      <alignment horizontal="center"/>
    </xf>
    <xf numFmtId="14" fontId="0" fillId="0" borderId="0" xfId="0" applyNumberFormat="1" applyProtection="1"/>
    <xf numFmtId="0" fontId="0" fillId="3" borderId="5" xfId="0" applyFill="1" applyBorder="1" applyAlignment="1" applyProtection="1">
      <alignment horizontal="center" wrapText="1"/>
    </xf>
    <xf numFmtId="0" fontId="0" fillId="3" borderId="5" xfId="0" applyFill="1" applyBorder="1" applyAlignment="1" applyProtection="1">
      <alignment wrapText="1"/>
    </xf>
    <xf numFmtId="0" fontId="4" fillId="3" borderId="5" xfId="0" applyFont="1" applyFill="1" applyBorder="1" applyAlignment="1" applyProtection="1">
      <alignment horizontal="left"/>
    </xf>
    <xf numFmtId="0" fontId="4" fillId="0" borderId="0" xfId="0" applyFont="1" applyProtection="1"/>
    <xf numFmtId="171" fontId="0" fillId="0" borderId="17" xfId="0" applyNumberFormat="1" applyBorder="1" applyProtection="1"/>
    <xf numFmtId="44" fontId="0" fillId="0" borderId="0" xfId="0" applyNumberFormat="1" applyProtection="1"/>
    <xf numFmtId="0" fontId="4" fillId="3" borderId="5" xfId="0" applyFont="1" applyFill="1" applyBorder="1" applyProtection="1"/>
    <xf numFmtId="171" fontId="3" fillId="0" borderId="17" xfId="0" applyNumberFormat="1" applyFont="1" applyBorder="1" applyProtection="1"/>
    <xf numFmtId="44" fontId="3" fillId="0" borderId="0" xfId="0" applyNumberFormat="1" applyFont="1" applyProtection="1"/>
    <xf numFmtId="171" fontId="0" fillId="0" borderId="0" xfId="0" applyNumberFormat="1" applyProtection="1"/>
    <xf numFmtId="0" fontId="5" fillId="3" borderId="0" xfId="0" applyFont="1" applyFill="1" applyAlignment="1" applyProtection="1">
      <alignment wrapText="1"/>
    </xf>
    <xf numFmtId="171" fontId="0" fillId="0" borderId="4" xfId="0" applyNumberFormat="1" applyBorder="1" applyProtection="1"/>
    <xf numFmtId="9" fontId="0" fillId="0" borderId="0" xfId="0" applyNumberFormat="1" applyAlignment="1" applyProtection="1">
      <alignment horizontal="center"/>
    </xf>
    <xf numFmtId="9" fontId="0" fillId="0" borderId="0" xfId="0" applyNumberFormat="1" applyProtection="1"/>
    <xf numFmtId="9" fontId="0" fillId="0" borderId="33" xfId="0" applyNumberFormat="1" applyBorder="1" applyAlignment="1" applyProtection="1">
      <alignment horizontal="center"/>
    </xf>
    <xf numFmtId="0" fontId="39" fillId="3" borderId="5" xfId="0" applyFont="1" applyFill="1" applyBorder="1" applyAlignment="1" applyProtection="1">
      <alignment horizontal="center" vertical="center" wrapText="1"/>
    </xf>
    <xf numFmtId="0" fontId="39" fillId="3" borderId="40" xfId="0" applyFont="1" applyFill="1" applyBorder="1" applyAlignment="1" applyProtection="1">
      <alignment horizontal="center" vertical="center" wrapText="1"/>
    </xf>
    <xf numFmtId="0" fontId="41" fillId="0" borderId="5" xfId="0" applyFont="1" applyBorder="1" applyAlignment="1" applyProtection="1">
      <alignment vertical="center" wrapText="1"/>
    </xf>
    <xf numFmtId="0" fontId="41" fillId="7" borderId="5" xfId="0" applyFont="1" applyFill="1" applyBorder="1" applyAlignment="1" applyProtection="1">
      <alignment vertical="center" wrapText="1"/>
    </xf>
    <xf numFmtId="0" fontId="41" fillId="7" borderId="18" xfId="0" applyFont="1" applyFill="1" applyBorder="1" applyAlignment="1" applyProtection="1">
      <alignment vertical="center" wrapText="1"/>
    </xf>
    <xf numFmtId="0" fontId="41" fillId="7" borderId="46" xfId="0" applyFont="1" applyFill="1" applyBorder="1" applyAlignment="1" applyProtection="1">
      <alignment vertical="center" wrapText="1"/>
    </xf>
    <xf numFmtId="0" fontId="44" fillId="7" borderId="46" xfId="0" applyFont="1" applyFill="1" applyBorder="1" applyAlignment="1" applyProtection="1">
      <alignment vertical="center" wrapText="1"/>
    </xf>
    <xf numFmtId="0" fontId="12" fillId="0" borderId="0" xfId="0" applyFont="1" applyProtection="1"/>
    <xf numFmtId="0" fontId="28" fillId="0" borderId="0" xfId="0" applyFont="1" applyProtection="1"/>
    <xf numFmtId="0" fontId="13" fillId="0" borderId="0" xfId="0" applyFont="1" applyProtection="1"/>
    <xf numFmtId="0" fontId="14" fillId="0" borderId="0" xfId="0" applyFont="1" applyProtection="1"/>
    <xf numFmtId="0" fontId="15" fillId="0" borderId="0" xfId="0" applyFont="1" applyProtection="1"/>
    <xf numFmtId="0" fontId="3" fillId="0" borderId="0" xfId="0" applyFont="1" applyAlignment="1" applyProtection="1">
      <alignment vertical="center"/>
    </xf>
    <xf numFmtId="0" fontId="1" fillId="0" borderId="0" xfId="0" applyFont="1" applyProtection="1"/>
    <xf numFmtId="0" fontId="22" fillId="0" borderId="0" xfId="0" applyFont="1" applyProtection="1"/>
    <xf numFmtId="0" fontId="21" fillId="0" borderId="0" xfId="0" applyFont="1" applyProtection="1"/>
    <xf numFmtId="0" fontId="1" fillId="0" borderId="0" xfId="0" applyFont="1" applyAlignment="1" applyProtection="1">
      <alignment vertical="center"/>
    </xf>
    <xf numFmtId="0" fontId="23" fillId="0" borderId="0" xfId="0" applyFont="1" applyProtection="1"/>
    <xf numFmtId="0" fontId="24" fillId="0" borderId="0" xfId="0" applyFont="1" applyProtection="1"/>
    <xf numFmtId="0" fontId="0" fillId="3" borderId="43" xfId="0" applyFill="1" applyBorder="1" applyAlignment="1" applyProtection="1">
      <alignment horizontal="center" wrapText="1"/>
    </xf>
    <xf numFmtId="0" fontId="47" fillId="11" borderId="0" xfId="0" applyFont="1" applyFill="1"/>
    <xf numFmtId="0" fontId="49" fillId="7" borderId="5" xfId="0" applyFont="1" applyFill="1" applyBorder="1" applyAlignment="1" applyProtection="1">
      <alignment vertical="center" wrapText="1"/>
    </xf>
    <xf numFmtId="0" fontId="44" fillId="0" borderId="0" xfId="0" applyFont="1" applyAlignment="1" applyProtection="1">
      <alignment vertical="center"/>
    </xf>
    <xf numFmtId="0" fontId="51" fillId="3" borderId="41" xfId="0" applyFont="1" applyFill="1" applyBorder="1" applyAlignment="1" applyProtection="1">
      <alignment horizontal="center" vertical="center" wrapText="1"/>
    </xf>
    <xf numFmtId="0" fontId="51" fillId="3" borderId="42" xfId="0" applyFont="1" applyFill="1" applyBorder="1" applyAlignment="1" applyProtection="1">
      <alignment horizontal="center" vertical="center" wrapText="1"/>
    </xf>
    <xf numFmtId="0" fontId="52" fillId="2" borderId="5" xfId="0" applyFont="1" applyFill="1" applyBorder="1" applyAlignment="1" applyProtection="1">
      <alignment horizontal="center" vertical="center" wrapText="1"/>
      <protection locked="0"/>
    </xf>
    <xf numFmtId="0" fontId="52" fillId="7" borderId="5" xfId="0" applyFont="1" applyFill="1" applyBorder="1" applyAlignment="1" applyProtection="1">
      <alignment horizontal="left" vertical="center" wrapText="1"/>
    </xf>
    <xf numFmtId="0" fontId="52" fillId="2" borderId="5" xfId="0" applyFont="1" applyFill="1" applyBorder="1" applyAlignment="1" applyProtection="1">
      <alignment horizontal="center" vertical="center"/>
      <protection locked="0"/>
    </xf>
    <xf numFmtId="0" fontId="52" fillId="2" borderId="18" xfId="0" applyFont="1" applyFill="1" applyBorder="1" applyAlignment="1" applyProtection="1">
      <alignment horizontal="center" vertical="center" wrapText="1"/>
      <protection locked="0"/>
    </xf>
    <xf numFmtId="0" fontId="52" fillId="2" borderId="46" xfId="0" applyFont="1" applyFill="1" applyBorder="1" applyAlignment="1" applyProtection="1">
      <alignment horizontal="center" vertical="center" wrapText="1"/>
      <protection locked="0"/>
    </xf>
    <xf numFmtId="0" fontId="52" fillId="7" borderId="46" xfId="0" applyFont="1" applyFill="1" applyBorder="1" applyAlignment="1" applyProtection="1">
      <alignment horizontal="left" vertical="center" wrapText="1"/>
    </xf>
    <xf numFmtId="0" fontId="0" fillId="0" borderId="0" xfId="0" applyFill="1" applyProtection="1"/>
    <xf numFmtId="171" fontId="0" fillId="4" borderId="4" xfId="1" applyNumberFormat="1" applyFont="1" applyFill="1" applyBorder="1" applyProtection="1"/>
    <xf numFmtId="164" fontId="0" fillId="4" borderId="3" xfId="0" applyNumberFormat="1" applyFill="1" applyBorder="1" applyProtection="1"/>
    <xf numFmtId="0" fontId="52" fillId="0" borderId="5" xfId="0" applyFont="1" applyFill="1" applyBorder="1" applyAlignment="1" applyProtection="1">
      <alignment horizontal="left" vertical="top" wrapText="1"/>
      <protection locked="0"/>
    </xf>
    <xf numFmtId="0" fontId="3" fillId="0" borderId="20" xfId="0" applyFont="1" applyBorder="1" applyAlignment="1" applyProtection="1">
      <alignment horizontal="center" vertical="center"/>
    </xf>
    <xf numFmtId="6" fontId="35" fillId="0" borderId="0" xfId="0" applyNumberFormat="1" applyFont="1" applyProtection="1"/>
    <xf numFmtId="0" fontId="0" fillId="0" borderId="0" xfId="0" applyAlignment="1" applyProtection="1">
      <alignment horizontal="left"/>
    </xf>
    <xf numFmtId="172" fontId="0" fillId="0" borderId="0" xfId="3" applyNumberFormat="1" applyFont="1" applyAlignment="1" applyProtection="1">
      <alignment horizontal="left"/>
    </xf>
    <xf numFmtId="0" fontId="3" fillId="3" borderId="5" xfId="0" quotePrefix="1" applyFont="1" applyFill="1" applyBorder="1" applyAlignment="1" applyProtection="1">
      <alignment horizontal="left" wrapText="1"/>
    </xf>
    <xf numFmtId="0" fontId="44" fillId="0" borderId="18" xfId="0" applyFont="1" applyBorder="1" applyAlignment="1" applyProtection="1">
      <alignment vertical="center" wrapText="1"/>
    </xf>
    <xf numFmtId="168" fontId="18" fillId="0" borderId="41" xfId="3" applyNumberFormat="1" applyFont="1" applyFill="1" applyBorder="1" applyProtection="1"/>
    <xf numFmtId="0" fontId="22" fillId="0" borderId="0" xfId="0" applyFont="1" applyAlignment="1" applyProtection="1">
      <alignment horizontal="center" vertical="center"/>
    </xf>
    <xf numFmtId="171" fontId="0" fillId="0" borderId="0" xfId="0" applyNumberFormat="1" applyBorder="1" applyProtection="1"/>
    <xf numFmtId="171" fontId="3" fillId="0" borderId="0" xfId="0" applyNumberFormat="1" applyFont="1" applyBorder="1" applyProtection="1"/>
    <xf numFmtId="171" fontId="0" fillId="2" borderId="54" xfId="1" applyNumberFormat="1" applyFont="1" applyFill="1" applyBorder="1" applyProtection="1">
      <protection locked="0"/>
    </xf>
    <xf numFmtId="9" fontId="0" fillId="0" borderId="53" xfId="2" applyFont="1" applyFill="1" applyBorder="1" applyProtection="1"/>
    <xf numFmtId="171" fontId="0" fillId="2" borderId="55" xfId="1" applyNumberFormat="1" applyFont="1" applyFill="1" applyBorder="1" applyProtection="1">
      <protection locked="0"/>
    </xf>
    <xf numFmtId="171" fontId="0" fillId="0" borderId="56" xfId="0" applyNumberFormat="1" applyBorder="1" applyProtection="1"/>
    <xf numFmtId="0" fontId="0" fillId="0" borderId="10" xfId="0" applyBorder="1" applyProtection="1"/>
    <xf numFmtId="0" fontId="0" fillId="0" borderId="2" xfId="0" applyBorder="1" applyProtection="1"/>
    <xf numFmtId="0" fontId="0" fillId="0" borderId="0" xfId="0" applyBorder="1" applyProtection="1"/>
    <xf numFmtId="0" fontId="0" fillId="3" borderId="55" xfId="0" applyFill="1" applyBorder="1" applyAlignment="1" applyProtection="1">
      <alignment horizontal="center" wrapText="1"/>
    </xf>
    <xf numFmtId="0" fontId="0" fillId="3" borderId="57" xfId="0" applyFill="1" applyBorder="1" applyAlignment="1" applyProtection="1">
      <alignment horizontal="center" wrapText="1"/>
    </xf>
    <xf numFmtId="171" fontId="0" fillId="0" borderId="2" xfId="1" applyNumberFormat="1" applyFont="1" applyFill="1" applyBorder="1" applyProtection="1"/>
    <xf numFmtId="9" fontId="0" fillId="0" borderId="10" xfId="2" applyFont="1" applyFill="1" applyBorder="1" applyProtection="1"/>
    <xf numFmtId="171" fontId="3" fillId="0" borderId="56" xfId="0" applyNumberFormat="1" applyFont="1" applyBorder="1" applyProtection="1"/>
    <xf numFmtId="0" fontId="3" fillId="0" borderId="10" xfId="0" applyFont="1" applyBorder="1" applyProtection="1"/>
    <xf numFmtId="171" fontId="0" fillId="0" borderId="2" xfId="0" applyNumberFormat="1" applyBorder="1" applyProtection="1"/>
    <xf numFmtId="171" fontId="0" fillId="0" borderId="58" xfId="0" applyNumberFormat="1" applyBorder="1" applyProtection="1"/>
    <xf numFmtId="0" fontId="0" fillId="0" borderId="8" xfId="0" applyBorder="1" applyProtection="1"/>
    <xf numFmtId="0" fontId="0" fillId="0" borderId="19" xfId="0" applyBorder="1" applyProtection="1"/>
    <xf numFmtId="0" fontId="0" fillId="0" borderId="9" xfId="0" applyBorder="1" applyProtection="1"/>
    <xf numFmtId="0" fontId="1" fillId="2" borderId="20" xfId="0" applyFont="1" applyFill="1" applyBorder="1" applyAlignment="1" applyProtection="1">
      <alignment horizontal="center"/>
      <protection locked="0"/>
    </xf>
    <xf numFmtId="0" fontId="21" fillId="0" borderId="0" xfId="0" applyFont="1" applyBorder="1" applyProtection="1"/>
    <xf numFmtId="0" fontId="0" fillId="6" borderId="0" xfId="0" applyFill="1" applyProtection="1"/>
    <xf numFmtId="0" fontId="5" fillId="3" borderId="5" xfId="0" applyFont="1" applyFill="1" applyBorder="1" applyAlignment="1" applyProtection="1">
      <alignment horizontal="center" vertical="center" wrapText="1"/>
    </xf>
    <xf numFmtId="0" fontId="0" fillId="3" borderId="5" xfId="0" quotePrefix="1" applyFill="1" applyBorder="1" applyAlignment="1" applyProtection="1">
      <alignment horizontal="center" wrapText="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left"/>
    </xf>
    <xf numFmtId="0" fontId="31" fillId="0" borderId="5" xfId="0" applyFont="1" applyBorder="1" applyProtection="1"/>
    <xf numFmtId="43" fontId="0" fillId="0" borderId="0" xfId="0" applyNumberFormat="1" applyProtection="1"/>
    <xf numFmtId="0" fontId="0" fillId="0" borderId="5" xfId="0" applyBorder="1" applyProtection="1"/>
    <xf numFmtId="0" fontId="40" fillId="0" borderId="43" xfId="0" quotePrefix="1" applyFont="1" applyFill="1" applyBorder="1" applyAlignment="1" applyProtection="1">
      <alignment horizontal="center" vertical="center"/>
    </xf>
    <xf numFmtId="0" fontId="40" fillId="0" borderId="44" xfId="0" quotePrefix="1" applyFont="1" applyFill="1" applyBorder="1" applyAlignment="1" applyProtection="1">
      <alignment horizontal="center" vertical="center"/>
    </xf>
    <xf numFmtId="0" fontId="40" fillId="0" borderId="45" xfId="0" quotePrefix="1" applyFont="1" applyBorder="1" applyAlignment="1" applyProtection="1">
      <alignment horizontal="center" vertical="center"/>
    </xf>
    <xf numFmtId="0" fontId="43" fillId="0" borderId="45" xfId="0" quotePrefix="1" applyFont="1" applyBorder="1" applyAlignment="1" applyProtection="1">
      <alignment horizontal="center" vertical="center"/>
    </xf>
    <xf numFmtId="0" fontId="48" fillId="0" borderId="45" xfId="0" quotePrefix="1" applyFont="1" applyBorder="1" applyAlignment="1" applyProtection="1">
      <alignment horizontal="center" vertical="center"/>
    </xf>
    <xf numFmtId="0" fontId="58" fillId="0" borderId="0" xfId="0" applyFont="1" applyAlignment="1" applyProtection="1">
      <alignment horizontal="center" wrapText="1"/>
    </xf>
    <xf numFmtId="0" fontId="19" fillId="0" borderId="0" xfId="0" applyFont="1" applyProtection="1"/>
    <xf numFmtId="0" fontId="0" fillId="3" borderId="47" xfId="0" applyFill="1" applyBorder="1" applyAlignment="1" applyProtection="1">
      <alignment horizontal="center" vertical="top" wrapText="1"/>
    </xf>
    <xf numFmtId="0" fontId="0" fillId="3" borderId="52" xfId="1" applyNumberFormat="1" applyFont="1" applyFill="1" applyBorder="1" applyAlignment="1" applyProtection="1">
      <alignment horizontal="right"/>
    </xf>
    <xf numFmtId="0" fontId="0" fillId="3" borderId="52" xfId="0" applyFill="1" applyBorder="1" applyProtection="1"/>
    <xf numFmtId="0" fontId="0" fillId="3" borderId="52" xfId="1" applyNumberFormat="1" applyFont="1" applyFill="1" applyBorder="1" applyProtection="1"/>
    <xf numFmtId="0" fontId="0" fillId="3" borderId="52" xfId="0" applyFill="1" applyBorder="1" applyAlignment="1" applyProtection="1">
      <alignment horizontal="center" wrapText="1"/>
    </xf>
    <xf numFmtId="0" fontId="0" fillId="3" borderId="49" xfId="1" applyNumberFormat="1" applyFont="1" applyFill="1" applyBorder="1" applyAlignment="1">
      <alignment horizontal="right" vertical="center" wrapText="1"/>
    </xf>
    <xf numFmtId="0" fontId="0" fillId="3" borderId="49" xfId="1" applyNumberFormat="1" applyFont="1" applyFill="1" applyBorder="1" applyAlignment="1" applyProtection="1">
      <alignment horizontal="right"/>
    </xf>
    <xf numFmtId="0" fontId="0" fillId="3" borderId="59" xfId="1" applyNumberFormat="1" applyFont="1" applyFill="1" applyBorder="1" applyAlignment="1" applyProtection="1">
      <alignment horizontal="right"/>
    </xf>
    <xf numFmtId="9" fontId="0" fillId="0" borderId="57" xfId="2" applyFont="1" applyBorder="1" applyProtection="1"/>
    <xf numFmtId="0" fontId="0" fillId="3" borderId="57" xfId="0" applyFill="1" applyBorder="1" applyAlignment="1" applyProtection="1">
      <alignment horizontal="center" vertical="center" wrapText="1"/>
    </xf>
    <xf numFmtId="0" fontId="0" fillId="6" borderId="27" xfId="1" applyNumberFormat="1" applyFont="1" applyFill="1" applyBorder="1" applyAlignment="1" applyProtection="1">
      <alignment vertical="top"/>
    </xf>
    <xf numFmtId="0" fontId="0" fillId="6" borderId="24" xfId="1" applyNumberFormat="1" applyFont="1" applyFill="1" applyBorder="1" applyAlignment="1" applyProtection="1">
      <alignment vertical="top"/>
    </xf>
    <xf numFmtId="0" fontId="0" fillId="7" borderId="28" xfId="0" applyFill="1" applyBorder="1" applyAlignment="1" applyProtection="1">
      <alignment vertical="top"/>
    </xf>
    <xf numFmtId="0" fontId="0" fillId="6" borderId="29" xfId="0" applyFill="1" applyBorder="1" applyAlignment="1" applyProtection="1">
      <alignment vertical="top"/>
    </xf>
    <xf numFmtId="0" fontId="0" fillId="7" borderId="30" xfId="0" applyFill="1" applyBorder="1" applyAlignment="1" applyProtection="1">
      <alignment vertical="top"/>
    </xf>
    <xf numFmtId="0" fontId="4" fillId="7" borderId="30" xfId="0" applyFont="1" applyFill="1" applyBorder="1" applyAlignment="1" applyProtection="1">
      <alignment vertical="top"/>
    </xf>
    <xf numFmtId="0" fontId="0" fillId="6" borderId="29" xfId="1" applyNumberFormat="1" applyFont="1" applyFill="1" applyBorder="1" applyAlignment="1" applyProtection="1">
      <alignment vertical="top"/>
    </xf>
    <xf numFmtId="0" fontId="0" fillId="6" borderId="29" xfId="1" applyNumberFormat="1" applyFont="1" applyFill="1" applyBorder="1" applyAlignment="1" applyProtection="1">
      <alignment horizontal="right" vertical="top"/>
    </xf>
    <xf numFmtId="0" fontId="4" fillId="0" borderId="30" xfId="0" applyFont="1" applyBorder="1" applyAlignment="1" applyProtection="1">
      <alignment horizontal="left" vertical="top" wrapText="1"/>
    </xf>
    <xf numFmtId="0" fontId="0" fillId="0" borderId="30" xfId="0" applyBorder="1" applyAlignment="1" applyProtection="1">
      <alignment vertical="top"/>
    </xf>
    <xf numFmtId="169" fontId="0" fillId="7" borderId="30" xfId="0" applyNumberFormat="1" applyFill="1" applyBorder="1" applyAlignment="1" applyProtection="1">
      <alignment vertical="top"/>
    </xf>
    <xf numFmtId="169" fontId="0" fillId="7" borderId="30" xfId="0" applyNumberFormat="1" applyFill="1" applyBorder="1" applyAlignment="1" applyProtection="1">
      <alignment vertical="top" wrapText="1"/>
    </xf>
    <xf numFmtId="169" fontId="0" fillId="7" borderId="30" xfId="0" applyNumberFormat="1" applyFill="1" applyBorder="1" applyAlignment="1" applyProtection="1">
      <alignment horizontal="left" vertical="top" wrapText="1"/>
    </xf>
    <xf numFmtId="169" fontId="4" fillId="7" borderId="30" xfId="0" applyNumberFormat="1" applyFont="1" applyFill="1" applyBorder="1" applyAlignment="1" applyProtection="1">
      <alignment horizontal="left" vertical="top" wrapText="1"/>
    </xf>
    <xf numFmtId="0" fontId="0" fillId="6" borderId="37" xfId="1" applyNumberFormat="1" applyFont="1" applyFill="1" applyBorder="1" applyAlignment="1" applyProtection="1">
      <alignment horizontal="right" vertical="top"/>
    </xf>
    <xf numFmtId="169" fontId="0" fillId="7" borderId="38" xfId="0" applyNumberFormat="1" applyFill="1" applyBorder="1" applyAlignment="1" applyProtection="1">
      <alignment vertical="top"/>
    </xf>
    <xf numFmtId="169" fontId="0" fillId="7" borderId="38" xfId="0" applyNumberFormat="1" applyFill="1" applyBorder="1" applyAlignment="1" applyProtection="1">
      <alignment vertical="top" wrapText="1"/>
    </xf>
    <xf numFmtId="0" fontId="0" fillId="6" borderId="31" xfId="1" applyNumberFormat="1" applyFont="1" applyFill="1" applyBorder="1" applyAlignment="1" applyProtection="1">
      <alignment horizontal="right" vertical="top"/>
    </xf>
    <xf numFmtId="169" fontId="0" fillId="7" borderId="32" xfId="0" applyNumberFormat="1" applyFill="1" applyBorder="1" applyAlignment="1" applyProtection="1">
      <alignment vertical="top"/>
    </xf>
    <xf numFmtId="0" fontId="4" fillId="0" borderId="0" xfId="0" applyFont="1" applyAlignment="1" applyProtection="1">
      <alignment wrapText="1"/>
    </xf>
    <xf numFmtId="0" fontId="4" fillId="0" borderId="0" xfId="0" applyFont="1" applyAlignment="1" applyProtection="1">
      <alignment horizontal="left" vertical="top" wrapText="1"/>
    </xf>
    <xf numFmtId="44" fontId="0" fillId="2" borderId="55" xfId="1" applyFont="1" applyFill="1" applyBorder="1" applyProtection="1">
      <protection locked="0"/>
    </xf>
    <xf numFmtId="44" fontId="0" fillId="2" borderId="54" xfId="1" applyFont="1" applyFill="1" applyBorder="1" applyProtection="1">
      <protection locked="0"/>
    </xf>
    <xf numFmtId="0" fontId="28" fillId="0" borderId="0" xfId="0" applyFont="1" applyAlignment="1">
      <alignment horizontal="center"/>
    </xf>
    <xf numFmtId="0" fontId="5" fillId="7" borderId="0" xfId="0" applyFont="1" applyFill="1" applyAlignment="1">
      <alignment horizontal="left" vertical="top" wrapText="1"/>
    </xf>
    <xf numFmtId="0" fontId="57" fillId="0" borderId="0" xfId="6" applyFont="1" applyAlignment="1" applyProtection="1">
      <alignment horizontal="center"/>
      <protection locked="0"/>
    </xf>
    <xf numFmtId="0" fontId="21" fillId="0" borderId="0" xfId="0" applyFont="1" applyAlignment="1" applyProtection="1">
      <alignment horizontal="center"/>
    </xf>
    <xf numFmtId="0" fontId="36" fillId="0" borderId="0" xfId="0" applyFont="1" applyAlignment="1" applyProtection="1">
      <alignment wrapText="1"/>
    </xf>
    <xf numFmtId="0" fontId="1" fillId="0" borderId="0" xfId="0" applyFont="1" applyAlignment="1" applyProtection="1">
      <alignment wrapText="1"/>
    </xf>
    <xf numFmtId="0" fontId="0" fillId="0" borderId="0" xfId="0" applyAlignment="1">
      <alignment wrapText="1"/>
    </xf>
    <xf numFmtId="15" fontId="1" fillId="2" borderId="1" xfId="0" applyNumberFormat="1"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0" borderId="0" xfId="0" applyFont="1" applyAlignment="1" applyProtection="1">
      <alignment horizontal="center"/>
    </xf>
    <xf numFmtId="0" fontId="1" fillId="2" borderId="1"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center"/>
      <protection locked="0"/>
    </xf>
    <xf numFmtId="0" fontId="45" fillId="2" borderId="21" xfId="0" applyFont="1" applyFill="1" applyBorder="1" applyAlignment="1" applyProtection="1">
      <alignment horizontal="center" vertical="center"/>
      <protection locked="0"/>
    </xf>
    <xf numFmtId="0" fontId="45" fillId="2" borderId="22" xfId="0" applyFont="1" applyFill="1" applyBorder="1" applyAlignment="1" applyProtection="1">
      <alignment horizontal="center" vertical="center"/>
      <protection locked="0"/>
    </xf>
    <xf numFmtId="0" fontId="45" fillId="2" borderId="23" xfId="0" applyFont="1" applyFill="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2" borderId="1"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56" fillId="2" borderId="1" xfId="6" applyFill="1" applyBorder="1" applyAlignment="1" applyProtection="1">
      <alignment horizontal="center"/>
      <protection locked="0"/>
    </xf>
    <xf numFmtId="0" fontId="3" fillId="0" borderId="0" xfId="0" applyFont="1" applyAlignment="1" applyProtection="1">
      <alignment horizontal="center" wrapText="1"/>
    </xf>
    <xf numFmtId="0" fontId="0" fillId="0" borderId="0" xfId="0" applyAlignment="1">
      <alignment horizontal="left" wrapText="1"/>
    </xf>
    <xf numFmtId="0" fontId="0" fillId="0" borderId="10" xfId="0" applyBorder="1" applyAlignment="1">
      <alignment horizontal="left" wrapText="1"/>
    </xf>
    <xf numFmtId="0" fontId="16" fillId="0" borderId="0" xfId="0" applyFont="1" applyAlignment="1" applyProtection="1">
      <alignment horizontal="center"/>
    </xf>
    <xf numFmtId="170" fontId="59" fillId="2" borderId="21" xfId="0" applyNumberFormat="1" applyFont="1" applyFill="1" applyBorder="1" applyAlignment="1" applyProtection="1">
      <alignment horizontal="left"/>
      <protection locked="0"/>
    </xf>
    <xf numFmtId="170" fontId="59" fillId="2" borderId="22" xfId="0" applyNumberFormat="1" applyFont="1" applyFill="1" applyBorder="1" applyAlignment="1" applyProtection="1">
      <alignment horizontal="left"/>
      <protection locked="0"/>
    </xf>
    <xf numFmtId="170" fontId="59" fillId="2" borderId="23" xfId="0" applyNumberFormat="1" applyFont="1" applyFill="1" applyBorder="1" applyAlignment="1" applyProtection="1">
      <alignment horizontal="left"/>
      <protection locked="0"/>
    </xf>
    <xf numFmtId="0" fontId="0" fillId="0" borderId="0" xfId="0" applyAlignment="1" applyProtection="1">
      <alignment wrapText="1"/>
    </xf>
    <xf numFmtId="0" fontId="0" fillId="0" borderId="0" xfId="0" applyAlignment="1" applyProtection="1">
      <alignment horizontal="left" wrapText="1"/>
    </xf>
    <xf numFmtId="0" fontId="1" fillId="0" borderId="0" xfId="0" applyFont="1" applyAlignment="1" applyProtection="1">
      <alignment horizontal="left" wrapText="1"/>
    </xf>
    <xf numFmtId="0" fontId="3" fillId="2" borderId="21" xfId="0" applyFont="1" applyFill="1" applyBorder="1" applyAlignment="1" applyProtection="1">
      <alignment horizontal="left"/>
      <protection locked="0"/>
    </xf>
    <xf numFmtId="0" fontId="3" fillId="2" borderId="22" xfId="0" applyFont="1" applyFill="1" applyBorder="1" applyAlignment="1" applyProtection="1">
      <alignment horizontal="left"/>
      <protection locked="0"/>
    </xf>
    <xf numFmtId="0" fontId="3" fillId="2" borderId="23" xfId="0" applyFont="1" applyFill="1" applyBorder="1" applyAlignment="1" applyProtection="1">
      <alignment horizontal="left"/>
      <protection locked="0"/>
    </xf>
    <xf numFmtId="0" fontId="3" fillId="2" borderId="21"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0" fontId="3" fillId="0" borderId="21" xfId="0" applyFont="1" applyBorder="1" applyAlignment="1" applyProtection="1">
      <alignment horizontal="center"/>
    </xf>
    <xf numFmtId="0" fontId="3" fillId="0" borderId="22" xfId="0" applyFont="1" applyBorder="1" applyAlignment="1" applyProtection="1">
      <alignment horizontal="center"/>
    </xf>
    <xf numFmtId="0" fontId="3" fillId="0" borderId="23" xfId="0" applyFont="1" applyBorder="1" applyAlignment="1" applyProtection="1">
      <alignment horizontal="center"/>
    </xf>
    <xf numFmtId="0" fontId="55" fillId="0" borderId="0" xfId="0" applyFont="1" applyFill="1" applyAlignment="1" applyProtection="1">
      <alignment horizontal="center" vertical="center"/>
    </xf>
    <xf numFmtId="0" fontId="22" fillId="0" borderId="0" xfId="0" applyFont="1" applyAlignment="1" applyProtection="1">
      <alignment horizontal="center"/>
    </xf>
    <xf numFmtId="0" fontId="6" fillId="0" borderId="16" xfId="0" applyFont="1" applyBorder="1" applyAlignment="1">
      <alignment horizontal="center"/>
    </xf>
    <xf numFmtId="0" fontId="6" fillId="0" borderId="15" xfId="0" applyFont="1" applyBorder="1" applyAlignment="1">
      <alignment horizontal="center"/>
    </xf>
    <xf numFmtId="0" fontId="6" fillId="0" borderId="14" xfId="0" applyFont="1" applyBorder="1" applyAlignment="1">
      <alignment horizontal="center"/>
    </xf>
    <xf numFmtId="0" fontId="0" fillId="2" borderId="43" xfId="0" applyFill="1" applyBorder="1" applyAlignment="1" applyProtection="1">
      <alignment horizontal="left" wrapText="1"/>
      <protection locked="0"/>
    </xf>
    <xf numFmtId="0" fontId="0" fillId="2" borderId="5" xfId="0" applyFill="1" applyBorder="1" applyAlignment="1" applyProtection="1">
      <alignment horizontal="left" wrapText="1"/>
      <protection locked="0"/>
    </xf>
    <xf numFmtId="0" fontId="0" fillId="2" borderId="52" xfId="0" applyFill="1" applyBorder="1" applyAlignment="1" applyProtection="1">
      <alignment horizontal="left" wrapText="1"/>
      <protection locked="0"/>
    </xf>
    <xf numFmtId="0" fontId="0" fillId="3" borderId="47" xfId="0" applyFill="1" applyBorder="1" applyAlignment="1" applyProtection="1">
      <alignment horizontal="center" wrapText="1"/>
    </xf>
    <xf numFmtId="0" fontId="0" fillId="3" borderId="48" xfId="0" applyFill="1" applyBorder="1" applyAlignment="1" applyProtection="1">
      <alignment horizontal="center" wrapText="1"/>
    </xf>
    <xf numFmtId="0" fontId="0" fillId="3" borderId="1"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47" xfId="0" applyFill="1" applyBorder="1" applyAlignment="1" applyProtection="1">
      <alignment horizontal="center" vertical="center" wrapText="1"/>
    </xf>
    <xf numFmtId="0" fontId="0" fillId="3" borderId="48" xfId="0" applyFill="1" applyBorder="1" applyAlignment="1" applyProtection="1">
      <alignment horizontal="center" vertical="center" wrapText="1"/>
    </xf>
    <xf numFmtId="0" fontId="3" fillId="3" borderId="18" xfId="0" quotePrefix="1" applyFont="1" applyFill="1" applyBorder="1" applyAlignment="1" applyProtection="1">
      <alignment horizontal="left" wrapText="1"/>
    </xf>
    <xf numFmtId="0" fontId="3" fillId="3" borderId="41" xfId="0" quotePrefix="1" applyFont="1" applyFill="1" applyBorder="1" applyAlignment="1" applyProtection="1">
      <alignment horizontal="left" wrapText="1"/>
    </xf>
    <xf numFmtId="0" fontId="0" fillId="3" borderId="6" xfId="0"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0" fillId="3" borderId="22" xfId="0" applyFill="1" applyBorder="1" applyAlignment="1" applyProtection="1">
      <alignment horizontal="center" vertical="center"/>
    </xf>
    <xf numFmtId="0" fontId="0" fillId="3" borderId="18" xfId="0" applyFill="1" applyBorder="1" applyAlignment="1" applyProtection="1">
      <alignment horizontal="center" wrapText="1"/>
    </xf>
    <xf numFmtId="0" fontId="0" fillId="3" borderId="41" xfId="0" applyFill="1" applyBorder="1" applyAlignment="1" applyProtection="1">
      <alignment horizontal="center" wrapText="1"/>
    </xf>
    <xf numFmtId="0" fontId="0" fillId="3" borderId="18" xfId="0" quotePrefix="1" applyFill="1" applyBorder="1" applyAlignment="1" applyProtection="1">
      <alignment horizontal="center" wrapText="1"/>
    </xf>
    <xf numFmtId="0" fontId="0" fillId="3" borderId="41" xfId="0" quotePrefix="1" applyFill="1" applyBorder="1" applyAlignment="1" applyProtection="1">
      <alignment horizontal="center" wrapText="1"/>
    </xf>
    <xf numFmtId="0" fontId="0" fillId="3" borderId="49" xfId="0" applyFill="1" applyBorder="1" applyAlignment="1" applyProtection="1">
      <alignment horizontal="center" wrapText="1"/>
    </xf>
    <xf numFmtId="0" fontId="0" fillId="3" borderId="42" xfId="0" applyFill="1" applyBorder="1" applyAlignment="1" applyProtection="1">
      <alignment horizontal="center" wrapText="1"/>
    </xf>
    <xf numFmtId="0" fontId="0" fillId="3" borderId="7" xfId="0" applyFill="1" applyBorder="1" applyAlignment="1" applyProtection="1">
      <alignment horizontal="center" wrapText="1"/>
    </xf>
    <xf numFmtId="0" fontId="0" fillId="3" borderId="9" xfId="0" applyFill="1" applyBorder="1" applyAlignment="1" applyProtection="1">
      <alignment horizontal="center" wrapText="1"/>
    </xf>
    <xf numFmtId="0" fontId="0" fillId="2" borderId="40" xfId="0" applyFill="1" applyBorder="1" applyAlignment="1" applyProtection="1">
      <alignment horizontal="left" wrapText="1"/>
      <protection locked="0"/>
    </xf>
    <xf numFmtId="0" fontId="0" fillId="2" borderId="41" xfId="0" applyFill="1" applyBorder="1" applyAlignment="1" applyProtection="1">
      <alignment horizontal="left" wrapText="1"/>
      <protection locked="0"/>
    </xf>
    <xf numFmtId="0" fontId="0" fillId="2" borderId="42" xfId="0" applyFill="1" applyBorder="1" applyAlignment="1" applyProtection="1">
      <alignment horizontal="left" wrapText="1"/>
      <protection locked="0"/>
    </xf>
    <xf numFmtId="0" fontId="38" fillId="3" borderId="5" xfId="0" applyFont="1" applyFill="1" applyBorder="1" applyAlignment="1" applyProtection="1">
      <alignment horizontal="center" vertical="center"/>
    </xf>
    <xf numFmtId="0" fontId="3" fillId="7" borderId="25" xfId="0" applyFont="1" applyFill="1" applyBorder="1" applyAlignment="1" applyProtection="1">
      <alignment horizontal="center" vertical="center" wrapText="1"/>
    </xf>
    <xf numFmtId="0" fontId="3" fillId="7" borderId="26" xfId="0" applyFont="1" applyFill="1" applyBorder="1" applyAlignment="1" applyProtection="1">
      <alignment horizontal="center" vertical="center" wrapText="1"/>
    </xf>
    <xf numFmtId="0" fontId="0" fillId="0" borderId="34" xfId="0" applyBorder="1" applyAlignment="1" applyProtection="1">
      <alignment horizontal="center" wrapText="1"/>
    </xf>
    <xf numFmtId="0" fontId="0" fillId="0" borderId="35" xfId="0" applyBorder="1" applyAlignment="1" applyProtection="1">
      <alignment horizontal="center" wrapText="1"/>
    </xf>
    <xf numFmtId="0" fontId="0" fillId="0" borderId="50" xfId="0" applyBorder="1" applyAlignment="1" applyProtection="1">
      <alignment horizontal="center" vertical="center" wrapText="1"/>
    </xf>
    <xf numFmtId="0" fontId="0" fillId="0" borderId="51" xfId="0" applyBorder="1" applyAlignment="1" applyProtection="1">
      <alignment horizontal="center" vertical="center" wrapText="1"/>
    </xf>
    <xf numFmtId="173" fontId="0" fillId="2" borderId="48" xfId="0" applyNumberFormat="1" applyFill="1" applyBorder="1" applyAlignment="1" applyProtection="1">
      <alignment horizontal="center" wrapText="1"/>
      <protection locked="0"/>
    </xf>
  </cellXfs>
  <cellStyles count="7">
    <cellStyle name="Comma" xfId="3" builtinId="3"/>
    <cellStyle name="Comma 2" xfId="4" xr:uid="{2337E764-DA1E-4F0B-8D8C-3D7D3206ECEC}"/>
    <cellStyle name="Currency" xfId="1" builtinId="4"/>
    <cellStyle name="Hyperlink" xfId="6" builtinId="8"/>
    <cellStyle name="Normal" xfId="0" builtinId="0"/>
    <cellStyle name="Percent" xfId="2" builtinId="5"/>
    <cellStyle name="Title 2" xfId="5" xr:uid="{65B3BD0C-04D8-4051-90C5-78183CCD2BBF}"/>
  </cellStyles>
  <dxfs count="85">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name val="Calibri"/>
        <scheme val="minor"/>
      </font>
      <protection locked="1" hidden="0"/>
    </dxf>
    <dxf>
      <border outline="0">
        <bottom style="thin">
          <color indexed="64"/>
        </bottom>
      </border>
    </dxf>
    <dxf>
      <font>
        <b/>
        <i val="0"/>
        <strike val="0"/>
        <condense val="0"/>
        <extend val="0"/>
        <outline val="0"/>
        <shadow val="0"/>
        <u val="none"/>
        <vertAlign val="baseline"/>
        <sz val="14"/>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patternType="gray0625">
          <fgColor indexed="64"/>
          <bgColor indexed="65"/>
        </patternFill>
      </fill>
    </dxf>
    <dxf>
      <font>
        <name val="Open Sans"/>
        <scheme val="none"/>
      </font>
      <numFmt numFmtId="164" formatCode="_(* #,##0.00_);_(* \(#,##0.00\);_(* &quot;-&quot;??_);_(@_)"/>
      <fill>
        <patternFill patternType="none">
          <fgColor indexed="64"/>
          <bgColor auto="1"/>
        </patternFill>
      </fill>
      <border diagonalUp="0" diagonalDown="0">
        <left/>
        <right style="medium">
          <color indexed="64"/>
        </right>
        <top/>
        <bottom/>
        <vertical/>
        <horizontal/>
      </border>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alignment horizontal="general" vertical="bottom" textRotation="0" wrapText="0" indent="0" justifyLastLine="0" shrinkToFit="0" readingOrder="0"/>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8" formatCode="_(* #,##0_);_(* \(#,##0\);_(* &quot;-&quot;??_);_(@_)"/>
      <fill>
        <patternFill patternType="none">
          <fgColor indexed="64"/>
          <bgColor auto="1"/>
        </patternFill>
      </fill>
      <alignment horizontal="center" vertical="bottom" textRotation="0" wrapText="0" indent="0" justifyLastLine="0" shrinkToFit="0" readingOrder="0"/>
      <protection locked="1" hidden="0"/>
    </dxf>
    <dxf>
      <font>
        <name val="Open Sans"/>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medium">
          <color indexed="64"/>
        </left>
        <right/>
        <top/>
        <bottom/>
        <vertical/>
        <horizontal/>
      </border>
      <protection locked="1" hidden="0"/>
    </dxf>
    <dxf>
      <font>
        <b val="0"/>
        <i val="0"/>
        <strike val="0"/>
        <condense val="0"/>
        <extend val="0"/>
        <outline val="0"/>
        <shadow val="0"/>
        <u val="none"/>
        <vertAlign val="baseline"/>
        <sz val="11"/>
        <color theme="1"/>
        <name val="Open Sans"/>
        <scheme val="none"/>
      </font>
      <numFmt numFmtId="168" formatCode="_(* #,##0_);_(* \(#,##0\);_(* &quot;-&quot;??_);_(@_)"/>
      <fill>
        <patternFill patternType="none">
          <fgColor indexed="64"/>
          <bgColor auto="1"/>
        </patternFill>
      </fill>
      <border diagonalUp="0" diagonalDown="0">
        <left/>
        <right style="medium">
          <color indexed="64"/>
        </right>
        <top/>
        <bottom/>
        <vertical/>
        <horizontal/>
      </border>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8" formatCode="_(* #,##0_);_(* \(#,##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alignment horizontal="center" vertical="bottom" textRotation="0" wrapText="0" indent="0" justifyLastLine="0" shrinkToFit="0" readingOrder="0"/>
      <border diagonalUp="0" diagonalDown="0">
        <left style="medium">
          <color indexed="64"/>
        </left>
        <right/>
        <top/>
        <bottom/>
        <vertical/>
        <horizontal/>
      </border>
      <protection locked="1" hidden="0"/>
    </dxf>
    <dxf>
      <font>
        <name val="Open Sans"/>
        <scheme val="none"/>
      </font>
      <numFmt numFmtId="164" formatCode="_(* #,##0.00_);_(* \(#,##0.00\);_(* &quot;-&quot;??_);_(@_)"/>
      <fill>
        <patternFill patternType="none">
          <fgColor indexed="64"/>
          <bgColor auto="1"/>
        </patternFill>
      </fill>
      <border diagonalUp="0" diagonalDown="0">
        <left/>
        <right style="medium">
          <color indexed="64"/>
        </right>
        <top/>
        <bottom/>
        <vertical/>
        <horizontal/>
      </border>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8" formatCode="_(* #,##0_);_(* \(#,##0\);_(* &quot;-&quot;??_);_(@_)"/>
      <fill>
        <patternFill patternType="none">
          <fgColor indexed="64"/>
          <bgColor auto="1"/>
        </patternFill>
      </fill>
      <alignment horizontal="center" vertical="bottom" textRotation="0" wrapText="0" indent="0" justifyLastLine="0" shrinkToFit="0" readingOrder="0"/>
      <protection locked="1" hidden="0"/>
    </dxf>
    <dxf>
      <font>
        <name val="Open Sans"/>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medium">
          <color indexed="64"/>
        </left>
        <right/>
        <top/>
        <bottom/>
        <vertical/>
        <horizontal/>
      </border>
      <protection locked="1" hidden="0"/>
    </dxf>
    <dxf>
      <font>
        <b val="0"/>
        <i val="0"/>
        <strike val="0"/>
        <condense val="0"/>
        <extend val="0"/>
        <outline val="0"/>
        <shadow val="0"/>
        <u val="none"/>
        <vertAlign val="baseline"/>
        <sz val="11"/>
        <color theme="1"/>
        <name val="Open Sans"/>
        <scheme val="none"/>
      </font>
      <fill>
        <patternFill patternType="none">
          <fgColor indexed="64"/>
          <bgColor indexed="65"/>
        </patternFill>
      </fill>
      <protection locked="1" hidden="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Open Sans"/>
        <scheme val="none"/>
      </font>
      <numFmt numFmtId="166" formatCode="&quot;$&quot;#,##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scheme val="none"/>
      </font>
      <numFmt numFmtId="166" formatCode="&quot;$&quot;#,##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scheme val="none"/>
      </font>
      <numFmt numFmtId="167" formatCode="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166" formatCode="&quot;$&quot;#,##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165" formatCode="&quot;$&quot;#,##0.0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family val="2"/>
        <scheme val="none"/>
      </font>
      <numFmt numFmtId="165" formatCode="&quot;$&quot;#,##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Open Sans"/>
        <family val="2"/>
        <scheme val="none"/>
      </font>
      <numFmt numFmtId="165" formatCode="&quot;$&quot;#,##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Open Sans"/>
        <family val="2"/>
        <scheme val="none"/>
      </font>
      <numFmt numFmtId="165" formatCode="&quot;$&quot;#,##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34" formatCode="_-&quot;$&quot;* #,##0.00_-;\-&quot;$&quot;* #,##0.00_-;_-&quot;$&quot;* &quot;-&quot;??_-;_-@_-"/>
      <fill>
        <patternFill patternType="solid">
          <fgColor indexed="64"/>
          <bgColor theme="9" tint="0.79998168889431442"/>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dxf>
    <dxf>
      <font>
        <b/>
        <i val="0"/>
        <strike val="0"/>
        <condense val="0"/>
        <extend val="0"/>
        <outline val="0"/>
        <shadow val="0"/>
        <u val="none"/>
        <vertAlign val="baseline"/>
        <sz val="11"/>
        <color theme="0"/>
        <name val="Open Sans"/>
        <scheme val="none"/>
      </font>
      <fill>
        <patternFill patternType="solid">
          <fgColor indexed="64"/>
          <bgColor theme="1"/>
        </patternFill>
      </fill>
      <alignment horizontal="center" vertical="center" textRotation="0" wrapText="1" indent="0" justifyLastLine="0" shrinkToFit="0" readingOrder="0"/>
      <protection locked="1"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2" defaultTableStyle="TableStyleMedium2" defaultPivotStyle="PivotStyleLight16">
    <tableStyle name="Fee Reduction_HCCA" pivot="0" count="0" xr9:uid="{7BAAA2BC-59C6-4CBC-81A4-DC7EAB57811E}"/>
    <tableStyle name="Table Style 1" pivot="0" count="0" xr9:uid="{D0A4DFFF-193A-4E7B-8673-14390A5B6682}"/>
  </tableStyles>
  <colors>
    <mruColors>
      <color rgb="FFFEF8F4"/>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1389167</xdr:colOff>
      <xdr:row>4</xdr:row>
      <xdr:rowOff>75068</xdr:rowOff>
    </xdr:to>
    <xdr:pic>
      <xdr:nvPicPr>
        <xdr:cNvPr id="3" name="Picture 1">
          <a:extLst>
            <a:ext uri="{FF2B5EF4-FFF2-40B4-BE49-F238E27FC236}">
              <a16:creationId xmlns:a16="http://schemas.microsoft.com/office/drawing/2014/main" id="{2C1808EB-CB4C-460B-A363-4D717663B8B2}"/>
            </a:ext>
          </a:extLst>
        </xdr:cNvPr>
        <xdr:cNvPicPr>
          <a:picLocks noChangeAspect="1"/>
        </xdr:cNvPicPr>
      </xdr:nvPicPr>
      <xdr:blipFill>
        <a:blip xmlns:r="http://schemas.openxmlformats.org/officeDocument/2006/relationships" r:embed="rId1"/>
        <a:stretch>
          <a:fillRect/>
        </a:stretch>
      </xdr:blipFill>
      <xdr:spPr>
        <a:xfrm>
          <a:off x="0" y="0"/>
          <a:ext cx="1402502" cy="9767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272415</xdr:colOff>
      <xdr:row>29</xdr:row>
      <xdr:rowOff>283845</xdr:rowOff>
    </xdr:from>
    <xdr:to>
      <xdr:col>5</xdr:col>
      <xdr:colOff>548640</xdr:colOff>
      <xdr:row>31</xdr:row>
      <xdr:rowOff>87630</xdr:rowOff>
    </xdr:to>
    <xdr:sp macro="" textlink="">
      <xdr:nvSpPr>
        <xdr:cNvPr id="3" name="Arrow: Left 2">
          <a:extLst>
            <a:ext uri="{FF2B5EF4-FFF2-40B4-BE49-F238E27FC236}">
              <a16:creationId xmlns:a16="http://schemas.microsoft.com/office/drawing/2014/main" id="{B0275E6D-DBD3-4745-AF85-47ACD79E9A2B}"/>
            </a:ext>
          </a:extLst>
        </xdr:cNvPr>
        <xdr:cNvSpPr/>
      </xdr:nvSpPr>
      <xdr:spPr>
        <a:xfrm>
          <a:off x="5305425" y="6235065"/>
          <a:ext cx="276225" cy="1238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15240</xdr:colOff>
      <xdr:row>11</xdr:row>
      <xdr:rowOff>152400</xdr:rowOff>
    </xdr:from>
    <xdr:to>
      <xdr:col>11</xdr:col>
      <xdr:colOff>281940</xdr:colOff>
      <xdr:row>19</xdr:row>
      <xdr:rowOff>26670</xdr:rowOff>
    </xdr:to>
    <xdr:sp macro="" textlink="">
      <xdr:nvSpPr>
        <xdr:cNvPr id="4" name="Right Brace 3">
          <a:extLst>
            <a:ext uri="{FF2B5EF4-FFF2-40B4-BE49-F238E27FC236}">
              <a16:creationId xmlns:a16="http://schemas.microsoft.com/office/drawing/2014/main" id="{86C9D7E4-79FB-4069-8733-A5C850BA82E9}"/>
            </a:ext>
          </a:extLst>
        </xdr:cNvPr>
        <xdr:cNvSpPr/>
      </xdr:nvSpPr>
      <xdr:spPr>
        <a:xfrm>
          <a:off x="9401175" y="3152775"/>
          <a:ext cx="266700" cy="238696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387943</xdr:colOff>
      <xdr:row>13</xdr:row>
      <xdr:rowOff>179295</xdr:rowOff>
    </xdr:from>
    <xdr:to>
      <xdr:col>13</xdr:col>
      <xdr:colOff>7773</xdr:colOff>
      <xdr:row>15</xdr:row>
      <xdr:rowOff>112060</xdr:rowOff>
    </xdr:to>
    <xdr:sp macro="" textlink="">
      <xdr:nvSpPr>
        <xdr:cNvPr id="5" name="Rectangle 4">
          <a:extLst>
            <a:ext uri="{FF2B5EF4-FFF2-40B4-BE49-F238E27FC236}">
              <a16:creationId xmlns:a16="http://schemas.microsoft.com/office/drawing/2014/main" id="{F70C6A8F-7DE2-4B98-A291-1F42A1C2FB0E}"/>
            </a:ext>
          </a:extLst>
        </xdr:cNvPr>
        <xdr:cNvSpPr/>
      </xdr:nvSpPr>
      <xdr:spPr>
        <a:xfrm>
          <a:off x="9924149" y="4303060"/>
          <a:ext cx="852477" cy="48185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You</a:t>
          </a:r>
          <a:r>
            <a:rPr lang="en-US" sz="1100" b="1" baseline="0">
              <a:solidFill>
                <a:sysClr val="windowText" lastClr="000000"/>
              </a:solidFill>
            </a:rPr>
            <a:t> Must Answer All</a:t>
          </a:r>
          <a:endParaRPr lang="en-US" sz="1100" b="1">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8A40DC-3057-4F97-BB03-2C22D1E5291A}" name="Tbl_CBStaff_Site1" displayName="Tbl_CBStaff_Site1" ref="A2:AL60" totalsRowShown="0" headerRowDxfId="69" dataDxfId="68">
  <tableColumns count="38">
    <tableColumn id="1" xr3:uid="{00000000-0010-0000-0400-000001000000}" name="STAFF NAME / ID" dataDxfId="67"/>
    <tableColumn id="4" xr3:uid="{00000000-0010-0000-0400-000004000000}" name="POSITION" dataDxfId="66"/>
    <tableColumn id="19" xr3:uid="{00000000-0010-0000-0400-000013000000}" name="NEW STAFF _x000a_MEMBER IN 2023" dataDxfId="65"/>
    <tableColumn id="5" xr3:uid="{00000000-0010-0000-0400-000005000000}" name="HRS/WK" dataDxfId="64"/>
    <tableColumn id="6" xr3:uid="{00000000-0010-0000-0400-000006000000}" name="WEEKS/YR" dataDxfId="63"/>
    <tableColumn id="16" xr3:uid="{00000000-0010-0000-0400-000010000000}" name="BASE HOURLY WAGE_x000a_(excl. WEG,GOF,WCF)" dataDxfId="62"/>
    <tableColumn id="41" xr3:uid="{332A1C18-C15C-4436-BD31-85DC7FD10817}" name="WAGE ENHANCEMENT GRANT (WEG)" dataDxfId="61" dataCellStyle="Currency"/>
    <tableColumn id="40" xr3:uid="{5FAB040D-FE3A-4C25-AEAB-2C1C01A98362}" name="GENERAL OPERATING FUND (GOF)" dataDxfId="60" dataCellStyle="Currency"/>
    <tableColumn id="38" xr3:uid="{F9BD7D68-B68A-4AE0-946A-8E2DBC6C54A8}" name="WORKFORCE COMP. (WCF)" dataDxfId="59" dataCellStyle="Currency"/>
    <tableColumn id="7" xr3:uid="{00000000-0010-0000-0400-000007000000}" name="HOURLY _x000a_WAGE" dataDxfId="58">
      <calculatedColumnFormula>Tbl_CBStaff_Site1[[#This Row],[BASE HOURLY WAGE
(excl. WEG,GOF,WCF)]]+Tbl_CBStaff_Site1[[#This Row],[WAGE ENHANCEMENT GRANT (WEG)]]+Tbl_CBStaff_Site1[[#This Row],[GENERAL OPERATING FUND (GOF)]]+Tbl_CBStaff_Site1[[#This Row],[WORKFORCE COMP. (WCF)]]</calculatedColumnFormula>
    </tableColumn>
    <tableColumn id="8" xr3:uid="{00000000-0010-0000-0400-000008000000}" name="PROGRAM _x000a_AREA" dataDxfId="57"/>
    <tableColumn id="10" xr3:uid="{00000000-0010-0000-0400-00000A000000}" name="TOTAL SALARIES" dataDxfId="56" dataCellStyle="Currency">
      <calculatedColumnFormula>Tbl_CBStaff_Site1[[#This Row],[HRS/WK]]*Tbl_CBStaff_Site1[[#This Row],[WEEKS/YR]]*Tbl_CBStaff_Site1[[#This Row],[HOURLY 
WAGE]]</calculatedColumnFormula>
    </tableColumn>
    <tableColumn id="11" xr3:uid="{00000000-0010-0000-0400-00000B000000}" name="MANDATORY BENEFITS (%)" dataDxfId="55" dataCellStyle="Percent"/>
    <tableColumn id="12" xr3:uid="{00000000-0010-0000-0400-00000C000000}" name="TOTAL _x000a_BENEFITS" dataDxfId="54" dataCellStyle="Currency">
      <calculatedColumnFormula>Tbl_CBStaff_Site1[[#This Row],[TOTAL SALARIES]]*Tbl_CBStaff_Site1[[#This Row],[MANDATORY BENEFITS (%)]]</calculatedColumnFormula>
    </tableColumn>
    <tableColumn id="13" xr3:uid="{00000000-0010-0000-0400-00000D000000}" name="TOTAL SALARIES AND BENEFITS" dataDxfId="53" dataCellStyle="Currency">
      <calculatedColumnFormula>+Tbl_CBStaff_Site1[[#This Row],[TOTAL SALARIES]]+Tbl_CBStaff_Site1[[#This Row],[TOTAL 
BENEFITS]]</calculatedColumnFormula>
    </tableColumn>
    <tableColumn id="3" xr3:uid="{00000000-0010-0000-0400-000003000000}" name="1" dataDxfId="52"/>
    <tableColumn id="17" xr3:uid="{00000000-0010-0000-0400-000011000000}" name="2" dataDxfId="51"/>
    <tableColumn id="18" xr3:uid="{00000000-0010-0000-0400-000012000000}" name="3" dataDxfId="50"/>
    <tableColumn id="39" xr3:uid="{00000000-0010-0000-0400-000027000000}" name="4" dataDxfId="49"/>
    <tableColumn id="21" xr3:uid="{00000000-0010-0000-0400-000015000000}" name="WEG Eligibility" dataDxfId="48">
      <calculatedColumnFormula>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calculatedColumnFormula>
    </tableColumn>
    <tableColumn id="22" xr3:uid="{00000000-0010-0000-0400-000016000000}" name="WEG _x000a_Eligible Hrs" dataDxfId="47" dataCellStyle="Comma">
      <calculatedColumnFormula>IF(Tbl_CBStaff_Site1[[#This Row],[WEG Eligibility]]="Yes",Tbl_CBStaff_Site1[[#This Row],[HRS/WK]]*Tbl_CBStaff_Site1[[#This Row],[WEEKS/YR]],0)</calculatedColumnFormula>
    </tableColumn>
    <tableColumn id="23" xr3:uid="{00000000-0010-0000-0400-000017000000}" name="WEG _x000a_Rate" dataDxfId="46" dataCellStyle="Comma">
      <calculatedColumnFormula>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calculatedColumnFormula>
    </tableColumn>
    <tableColumn id="24" xr3:uid="{00000000-0010-0000-0400-000018000000}" name="WEG _x000a_Salary" dataDxfId="45" dataCellStyle="Comma">
      <calculatedColumnFormula>Tbl_CBStaff_Site1[[#This Row],[WEG 
Eligible Hrs]]*Tbl_CBStaff_Site1[[#This Row],[WEG 
Rate]]</calculatedColumnFormula>
    </tableColumn>
    <tableColumn id="25" xr3:uid="{00000000-0010-0000-0400-000019000000}" name="WEG _x000a_Benefits" dataDxfId="44" dataCellStyle="Comma">
      <calculatedColumnFormula>Tbl_CBStaff_Site1[[#This Row],[WEG 
Salary]]*0.175</calculatedColumnFormula>
    </tableColumn>
    <tableColumn id="2" xr3:uid="{00000000-0010-0000-0400-000002000000}" name="Suppl. Grant" dataDxfId="43" dataCellStyle="Comma">
      <calculatedColumnFormula>150*Tbl_CBStaff_Site1[[#This Row],[WEG 
Eligible Hrs]]/1754.5</calculatedColumnFormula>
    </tableColumn>
    <tableColumn id="26" xr3:uid="{00000000-0010-0000-0400-00001A000000}" name="TOTAL WEG _x000a_Sal. &amp; Ben." dataDxfId="42" dataCellStyle="Comma">
      <calculatedColumnFormula>+Tbl_CBStaff_Site1[[#This Row],[WEG 
Salary]]+Tbl_CBStaff_Site1[[#This Row],[WEG 
Benefits]]+Tbl_CBStaff_Site1[[#This Row],[Suppl. Grant]]</calculatedColumnFormula>
    </tableColumn>
    <tableColumn id="9" xr3:uid="{00000000-0010-0000-0400-000009000000}" name="WF Eligibility" dataDxfId="41" dataCellStyle="Comma"/>
    <tableColumn id="33" xr3:uid="{00000000-0010-0000-0400-000021000000}" name="WF Eligible Hrs" dataDxfId="40" dataCellStyle="Comma">
      <calculatedColumnFormula>IF(Tbl_CBStaff_Site1[[#This Row],[WF Eligibility]]="Yes", Tbl_CBStaff_Site1[[#This Row],[WEG 
Eligible Hrs]], 0 )</calculatedColumnFormula>
    </tableColumn>
    <tableColumn id="34" xr3:uid="{00000000-0010-0000-0400-000022000000}" name="WF Eligible Rate" dataDxfId="39" dataCellStyle="Comma"/>
    <tableColumn id="35" xr3:uid="{00000000-0010-0000-0400-000023000000}" name="WF Salary" dataDxfId="38" dataCellStyle="Comma">
      <calculatedColumnFormula>Tbl_CBStaff_Site1[[#This Row],[WF Eligible Rate]]*Tbl_CBStaff_Site1[[#This Row],[WF Eligible Hrs]]</calculatedColumnFormula>
    </tableColumn>
    <tableColumn id="36" xr3:uid="{00000000-0010-0000-0400-000024000000}" name="WF Benefits" dataDxfId="37" dataCellStyle="Comma">
      <calculatedColumnFormula>+Tbl_CBStaff_Site1[[#This Row],[WF Salary]]*0.175</calculatedColumnFormula>
    </tableColumn>
    <tableColumn id="37" xr3:uid="{00000000-0010-0000-0400-000025000000}" name="TOTAL WF Sal. &amp; Ben." dataDxfId="36" dataCellStyle="Comma">
      <calculatedColumnFormula>+Tbl_CBStaff_Site1[[#This Row],[WF Salary]]+Tbl_CBStaff_Site1[[#This Row],[WF Benefits]]</calculatedColumnFormula>
    </tableColumn>
    <tableColumn id="27" xr3:uid="{00000000-0010-0000-0400-00001B000000}" name="AI_x000a_Eligibility" dataDxfId="35">
      <calculatedColumnFormula>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calculatedColumnFormula>
    </tableColumn>
    <tableColumn id="28" xr3:uid="{00000000-0010-0000-0400-00001C000000}" name="AI _x000a_Eligible Hrs" dataDxfId="34" dataCellStyle="Comma">
      <calculatedColumnFormula>IF(Tbl_CBStaff_Site1[[#This Row],[AI
Eligibility]]="Yes", Tbl_CBStaff_Site1[[#This Row],[WEG 
Eligible Hrs]], 0 )</calculatedColumnFormula>
    </tableColumn>
    <tableColumn id="29" xr3:uid="{00000000-0010-0000-0400-00001D000000}" name="AI _x000a_Eligible Rate" dataDxfId="33" dataCellStyle="Comma">
      <calculatedColumnFormula>IF(Tbl_CBStaff_Site1[[#This Row],[AI
Eligibility]]="Yes", MIN(1, 25-(Tbl_CBStaff_Site1[[#This Row],[BASE HOURLY WAGE
(excl. WEG,GOF,WCF)]]+Tbl_CBStaff_Site1[[#This Row],[WEG 
Rate]])), 0 )</calculatedColumnFormula>
    </tableColumn>
    <tableColumn id="30" xr3:uid="{00000000-0010-0000-0400-00001E000000}" name="AI _x000a_Salary" dataDxfId="32" dataCellStyle="Comma">
      <calculatedColumnFormula>Tbl_CBStaff_Site1[[#This Row],[AI 
Eligible Hrs]]*Tbl_CBStaff_Site1[[#This Row],[AI 
Eligible Rate]]</calculatedColumnFormula>
    </tableColumn>
    <tableColumn id="31" xr3:uid="{00000000-0010-0000-0400-00001F000000}" name="AI _x000a_Benefits" dataDxfId="31" dataCellStyle="Comma">
      <calculatedColumnFormula>Tbl_CBStaff_Site1[[#This Row],[AI 
Salary]]*0.175</calculatedColumnFormula>
    </tableColumn>
    <tableColumn id="32" xr3:uid="{00000000-0010-0000-0400-000020000000}" name="TOTAL AI _x000a_Sal. &amp; Ben." dataDxfId="30" dataCellStyle="Comma">
      <calculatedColumnFormula>+Tbl_CBStaff_Site1[[#This Row],[AI 
Salary]]+Tbl_CBStaff_Site1[[#This Row],[AI 
Benefits]]</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264BC8-1DBB-45A4-A2B0-44093FB863E8}" name="FinancialViabilityQuestionnaire" displayName="FinancialViabilityQuestionnaire" ref="A7:E15" totalsRowShown="0" headerRowDxfId="9" dataDxfId="7" headerRowBorderDxfId="8" tableBorderDxfId="6" totalsRowBorderDxfId="5">
  <tableColumns count="5">
    <tableColumn id="1" xr3:uid="{D27E518A-81AF-449C-ABD4-747AB91D86C6}" name="#" dataDxfId="4"/>
    <tableColumn id="2" xr3:uid="{B386CE77-4180-425E-BF65-53C922231E18}" name="Question" dataDxfId="3"/>
    <tableColumn id="3" xr3:uid="{2E40C90F-8325-41E9-A75D-FEDDD9372475}" name="Answer" dataDxfId="2"/>
    <tableColumn id="4" xr3:uid="{6C56A6C3-D502-4553-8F7E-526EDBA9C5E6}" name="Follow Up Question" dataDxfId="1"/>
    <tableColumn id="5" xr3:uid="{61C7B3BC-FC5E-442D-8463-AFDF93EE094B}" name="Follow up Answer" dataDxfId="0"/>
  </tableColumns>
  <tableStyleInfo name="Fee Reduction_HCCA"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arlyYearsSystemDivision@peelregi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063A5-6572-41AA-AECB-FE31B5FFBD65}">
  <sheetPr codeName="Sheet2"/>
  <dimension ref="A1:Q102"/>
  <sheetViews>
    <sheetView showGridLines="0" tabSelected="1" zoomScale="115" zoomScaleNormal="115" workbookViewId="0">
      <selection activeCell="E22" sqref="E22:H22"/>
    </sheetView>
  </sheetViews>
  <sheetFormatPr defaultRowHeight="14.4" x14ac:dyDescent="0.55000000000000004"/>
  <cols>
    <col min="1" max="1" width="32.15625" customWidth="1"/>
    <col min="2" max="2" width="11.83984375" customWidth="1"/>
    <col min="4" max="4" width="11.41796875" customWidth="1"/>
  </cols>
  <sheetData>
    <row r="1" spans="1:17" x14ac:dyDescent="0.55000000000000004">
      <c r="A1" s="59" t="s">
        <v>0</v>
      </c>
    </row>
    <row r="2" spans="1:17" x14ac:dyDescent="0.55000000000000004">
      <c r="A2" s="59" t="s">
        <v>0</v>
      </c>
    </row>
    <row r="3" spans="1:17" ht="20.399999999999999" x14ac:dyDescent="0.75">
      <c r="A3" s="59" t="s">
        <v>0</v>
      </c>
      <c r="B3" s="240" t="s">
        <v>247</v>
      </c>
      <c r="C3" s="240"/>
      <c r="D3" s="240"/>
      <c r="E3" s="240"/>
      <c r="F3" s="240"/>
      <c r="G3" s="240"/>
      <c r="H3" s="240"/>
      <c r="I3" s="240"/>
      <c r="J3" s="240"/>
    </row>
    <row r="4" spans="1:17" ht="20.399999999999999" x14ac:dyDescent="0.75">
      <c r="A4" s="59" t="s">
        <v>0</v>
      </c>
      <c r="B4" s="240" t="s">
        <v>1</v>
      </c>
      <c r="C4" s="240"/>
      <c r="D4" s="240"/>
      <c r="E4" s="240"/>
      <c r="F4" s="240"/>
      <c r="G4" s="240"/>
      <c r="H4" s="240"/>
      <c r="I4" s="240"/>
      <c r="J4" s="240"/>
    </row>
    <row r="5" spans="1:17" x14ac:dyDescent="0.55000000000000004">
      <c r="A5" s="59" t="s">
        <v>0</v>
      </c>
    </row>
    <row r="6" spans="1:17" x14ac:dyDescent="0.55000000000000004">
      <c r="A6" s="59"/>
    </row>
    <row r="7" spans="1:17" s="62" customFormat="1" ht="18.3" x14ac:dyDescent="0.7">
      <c r="A7" s="63" t="s">
        <v>2</v>
      </c>
      <c r="B7" s="66"/>
      <c r="C7" s="66"/>
      <c r="D7" s="66"/>
      <c r="E7" s="66"/>
      <c r="F7" s="66"/>
      <c r="G7" s="66"/>
      <c r="H7" s="66"/>
      <c r="I7" s="66"/>
      <c r="J7" s="66"/>
      <c r="K7" s="66"/>
      <c r="L7" s="66"/>
      <c r="M7" s="66"/>
      <c r="N7" s="66"/>
      <c r="O7" s="66"/>
      <c r="P7" s="66"/>
      <c r="Q7" s="66"/>
    </row>
    <row r="8" spans="1:17" s="62" customFormat="1" x14ac:dyDescent="0.55000000000000004">
      <c r="A8" s="66"/>
      <c r="B8" s="66"/>
      <c r="C8" s="66"/>
      <c r="D8" s="66"/>
      <c r="E8" s="66"/>
      <c r="F8" s="66"/>
      <c r="G8" s="66"/>
      <c r="H8" s="66"/>
      <c r="I8" s="66"/>
      <c r="J8" s="66"/>
      <c r="K8" s="66"/>
      <c r="L8" s="66"/>
      <c r="M8" s="66"/>
      <c r="N8" s="66"/>
      <c r="O8" s="66"/>
      <c r="P8" s="66"/>
      <c r="Q8" s="66"/>
    </row>
    <row r="9" spans="1:17" s="62" customFormat="1" x14ac:dyDescent="0.55000000000000004">
      <c r="A9" s="64" t="s">
        <v>3</v>
      </c>
      <c r="B9" s="66"/>
      <c r="C9" s="66"/>
      <c r="D9" s="66"/>
      <c r="E9" s="66"/>
      <c r="F9" s="66"/>
      <c r="G9" s="66"/>
      <c r="H9" s="66"/>
      <c r="I9" s="66"/>
      <c r="J9" s="66"/>
      <c r="K9" s="66"/>
      <c r="L9" s="66"/>
      <c r="M9" s="66"/>
      <c r="N9" s="66"/>
      <c r="O9" s="66"/>
      <c r="P9" s="66"/>
      <c r="Q9" s="66"/>
    </row>
    <row r="10" spans="1:17" s="62" customFormat="1" x14ac:dyDescent="0.55000000000000004">
      <c r="A10" s="64" t="s">
        <v>248</v>
      </c>
      <c r="B10" s="66"/>
      <c r="C10" s="66"/>
      <c r="D10" s="66"/>
      <c r="E10" s="66"/>
      <c r="F10" s="66"/>
      <c r="G10" s="66"/>
      <c r="H10" s="66"/>
      <c r="I10" s="66"/>
      <c r="J10" s="66"/>
      <c r="K10" s="66"/>
      <c r="L10" s="66"/>
      <c r="M10" s="66"/>
      <c r="N10" s="66"/>
      <c r="O10" s="66"/>
      <c r="P10" s="66"/>
      <c r="Q10" s="66"/>
    </row>
    <row r="11" spans="1:17" s="62" customFormat="1" x14ac:dyDescent="0.55000000000000004">
      <c r="A11" s="65"/>
      <c r="B11" s="66"/>
      <c r="C11" s="66"/>
      <c r="D11" s="66"/>
      <c r="E11" s="66"/>
      <c r="F11" s="66"/>
      <c r="G11" s="66"/>
      <c r="H11" s="66"/>
      <c r="I11" s="66"/>
      <c r="J11" s="66"/>
      <c r="K11" s="66"/>
      <c r="L11" s="66"/>
      <c r="M11" s="66"/>
      <c r="N11" s="66"/>
      <c r="O11" s="66"/>
      <c r="P11" s="66"/>
      <c r="Q11" s="66"/>
    </row>
    <row r="12" spans="1:17" s="62" customFormat="1" x14ac:dyDescent="0.55000000000000004">
      <c r="A12" s="64" t="s">
        <v>251</v>
      </c>
      <c r="B12" s="66"/>
      <c r="C12" s="66"/>
      <c r="D12" s="66"/>
      <c r="E12" s="66"/>
      <c r="F12" s="66"/>
      <c r="G12" s="66"/>
      <c r="H12" s="66"/>
      <c r="I12" s="66"/>
      <c r="J12" s="66"/>
      <c r="K12" s="66"/>
      <c r="L12" s="66"/>
      <c r="M12" s="66"/>
      <c r="N12" s="66"/>
      <c r="O12" s="66"/>
      <c r="P12" s="66"/>
      <c r="Q12" s="66"/>
    </row>
    <row r="13" spans="1:17" s="62" customFormat="1" x14ac:dyDescent="0.55000000000000004">
      <c r="A13" s="147" t="s">
        <v>267</v>
      </c>
      <c r="B13"/>
      <c r="C13" s="66"/>
      <c r="D13" s="66"/>
      <c r="E13" s="66"/>
      <c r="F13" s="66"/>
      <c r="G13" s="66"/>
      <c r="H13" s="66"/>
      <c r="I13" s="66"/>
      <c r="J13" s="66"/>
      <c r="K13" s="66"/>
      <c r="L13" s="66"/>
      <c r="M13" s="66"/>
      <c r="N13" s="66"/>
      <c r="O13" s="66"/>
      <c r="P13" s="66"/>
      <c r="Q13" s="66"/>
    </row>
    <row r="14" spans="1:17" s="62" customFormat="1" x14ac:dyDescent="0.55000000000000004">
      <c r="A14" s="64"/>
      <c r="B14" s="66"/>
      <c r="C14" s="66"/>
      <c r="D14" s="66"/>
      <c r="E14" s="66"/>
      <c r="F14" s="66"/>
      <c r="G14" s="66"/>
      <c r="H14" s="66"/>
      <c r="I14" s="66"/>
      <c r="J14" s="66"/>
      <c r="K14" s="66"/>
      <c r="L14" s="66"/>
      <c r="M14" s="66"/>
      <c r="N14" s="66"/>
      <c r="O14" s="66"/>
      <c r="P14" s="66"/>
      <c r="Q14" s="66"/>
    </row>
    <row r="15" spans="1:17" s="62" customFormat="1" ht="15" customHeight="1" thickBot="1" x14ac:dyDescent="0.6">
      <c r="A15" s="241" t="s">
        <v>4</v>
      </c>
      <c r="B15" s="241"/>
      <c r="C15" s="241"/>
      <c r="D15" s="241"/>
      <c r="E15" s="241"/>
      <c r="F15" s="241"/>
      <c r="G15" s="241"/>
      <c r="H15" s="241"/>
      <c r="I15" s="241"/>
      <c r="J15" s="241"/>
      <c r="K15" s="241"/>
      <c r="L15" s="241"/>
      <c r="M15" s="241"/>
      <c r="N15" s="241"/>
      <c r="O15" s="241"/>
      <c r="P15" s="241"/>
      <c r="Q15" s="241"/>
    </row>
    <row r="16" spans="1:17" s="62" customFormat="1" ht="14.7" thickBot="1" x14ac:dyDescent="0.6">
      <c r="A16" s="95" t="s">
        <v>290</v>
      </c>
      <c r="B16" s="94" t="s">
        <v>5</v>
      </c>
      <c r="C16" s="93"/>
      <c r="D16" s="66"/>
      <c r="E16" s="66"/>
      <c r="F16" s="66"/>
      <c r="G16" s="66"/>
      <c r="H16" s="66"/>
      <c r="I16" s="66"/>
      <c r="J16" s="66"/>
      <c r="K16" s="66"/>
      <c r="L16" s="66"/>
      <c r="M16" s="66"/>
      <c r="N16" s="66"/>
      <c r="O16" s="66"/>
      <c r="P16" s="66"/>
      <c r="Q16" s="66"/>
    </row>
    <row r="17" spans="1:10" s="62" customFormat="1" x14ac:dyDescent="0.55000000000000004">
      <c r="A17" s="65"/>
      <c r="B17" s="66"/>
      <c r="C17" s="66"/>
      <c r="D17" s="66"/>
      <c r="E17" s="66"/>
      <c r="F17" s="66"/>
      <c r="G17" s="66"/>
      <c r="H17" s="66"/>
      <c r="I17" s="66"/>
      <c r="J17" s="66"/>
    </row>
    <row r="18" spans="1:10" s="62" customFormat="1" x14ac:dyDescent="0.55000000000000004">
      <c r="A18" s="64" t="s">
        <v>301</v>
      </c>
      <c r="B18" s="66"/>
      <c r="C18" s="66"/>
      <c r="D18" s="66"/>
      <c r="E18" s="66"/>
      <c r="F18" s="66"/>
      <c r="G18" s="66"/>
      <c r="H18" s="66"/>
      <c r="I18" s="66"/>
      <c r="J18" s="66"/>
    </row>
    <row r="19" spans="1:10" s="62" customFormat="1" x14ac:dyDescent="0.55000000000000004">
      <c r="A19" s="65"/>
      <c r="B19" s="66"/>
      <c r="C19" s="66"/>
      <c r="D19" s="66"/>
      <c r="E19" s="66"/>
      <c r="F19" s="66"/>
      <c r="G19" s="66"/>
      <c r="H19" s="66"/>
      <c r="I19" s="66"/>
      <c r="J19" s="66"/>
    </row>
    <row r="20" spans="1:10" s="62" customFormat="1" ht="18.3" x14ac:dyDescent="0.7">
      <c r="A20" s="63" t="s">
        <v>6</v>
      </c>
      <c r="B20" s="66"/>
      <c r="C20" s="66"/>
      <c r="D20" s="66"/>
      <c r="E20" s="66"/>
      <c r="F20" s="66"/>
      <c r="G20" s="66"/>
      <c r="H20" s="66"/>
      <c r="I20" s="66"/>
      <c r="J20" s="66"/>
    </row>
    <row r="21" spans="1:10" s="62" customFormat="1" x14ac:dyDescent="0.55000000000000004">
      <c r="A21" s="65" t="s">
        <v>0</v>
      </c>
      <c r="B21" s="66"/>
      <c r="C21" s="66"/>
      <c r="D21" s="66"/>
      <c r="E21" s="66"/>
      <c r="F21" s="66"/>
      <c r="G21" s="66"/>
      <c r="H21" s="66"/>
      <c r="I21" s="66"/>
      <c r="J21" s="66"/>
    </row>
    <row r="22" spans="1:10" x14ac:dyDescent="0.55000000000000004">
      <c r="A22" s="64" t="s">
        <v>298</v>
      </c>
      <c r="B22" s="66"/>
      <c r="C22" s="66"/>
      <c r="E22" s="242" t="s">
        <v>299</v>
      </c>
      <c r="F22" s="242"/>
      <c r="G22" s="242"/>
      <c r="H22" s="242"/>
    </row>
    <row r="23" spans="1:10" x14ac:dyDescent="0.55000000000000004">
      <c r="A23" s="65" t="s">
        <v>0</v>
      </c>
      <c r="B23" s="66"/>
      <c r="C23" s="66"/>
    </row>
    <row r="24" spans="1:10" x14ac:dyDescent="0.55000000000000004">
      <c r="A24" s="59"/>
    </row>
    <row r="25" spans="1:10" x14ac:dyDescent="0.55000000000000004">
      <c r="A25" s="59" t="s">
        <v>0</v>
      </c>
    </row>
    <row r="26" spans="1:10" x14ac:dyDescent="0.55000000000000004">
      <c r="A26" s="59" t="s">
        <v>0</v>
      </c>
    </row>
    <row r="27" spans="1:10" x14ac:dyDescent="0.55000000000000004">
      <c r="A27" s="59" t="s">
        <v>0</v>
      </c>
    </row>
    <row r="28" spans="1:10" x14ac:dyDescent="0.55000000000000004">
      <c r="A28" s="59" t="s">
        <v>0</v>
      </c>
    </row>
    <row r="29" spans="1:10" x14ac:dyDescent="0.55000000000000004">
      <c r="A29" s="59" t="s">
        <v>0</v>
      </c>
    </row>
    <row r="30" spans="1:10" x14ac:dyDescent="0.55000000000000004">
      <c r="A30" s="59" t="s">
        <v>0</v>
      </c>
    </row>
    <row r="31" spans="1:10" x14ac:dyDescent="0.55000000000000004">
      <c r="A31" s="59" t="s">
        <v>0</v>
      </c>
    </row>
    <row r="32" spans="1:10" x14ac:dyDescent="0.55000000000000004">
      <c r="A32" s="59" t="s">
        <v>0</v>
      </c>
    </row>
    <row r="33" spans="1:1" x14ac:dyDescent="0.55000000000000004">
      <c r="A33" s="60" t="s">
        <v>0</v>
      </c>
    </row>
    <row r="34" spans="1:1" x14ac:dyDescent="0.55000000000000004">
      <c r="A34" s="60" t="s">
        <v>0</v>
      </c>
    </row>
    <row r="35" spans="1:1" x14ac:dyDescent="0.55000000000000004">
      <c r="A35" s="60" t="s">
        <v>0</v>
      </c>
    </row>
    <row r="36" spans="1:1" x14ac:dyDescent="0.55000000000000004">
      <c r="A36" s="60" t="s">
        <v>0</v>
      </c>
    </row>
    <row r="37" spans="1:1" x14ac:dyDescent="0.55000000000000004">
      <c r="A37" s="60" t="s">
        <v>0</v>
      </c>
    </row>
    <row r="38" spans="1:1" x14ac:dyDescent="0.55000000000000004">
      <c r="A38" s="60" t="s">
        <v>0</v>
      </c>
    </row>
    <row r="39" spans="1:1" x14ac:dyDescent="0.55000000000000004">
      <c r="A39" s="60" t="s">
        <v>0</v>
      </c>
    </row>
    <row r="40" spans="1:1" x14ac:dyDescent="0.55000000000000004">
      <c r="A40" s="60" t="s">
        <v>0</v>
      </c>
    </row>
    <row r="41" spans="1:1" x14ac:dyDescent="0.55000000000000004">
      <c r="A41" s="60" t="s">
        <v>0</v>
      </c>
    </row>
    <row r="42" spans="1:1" x14ac:dyDescent="0.55000000000000004">
      <c r="A42" s="60" t="s">
        <v>0</v>
      </c>
    </row>
    <row r="43" spans="1:1" x14ac:dyDescent="0.55000000000000004">
      <c r="A43" s="60" t="s">
        <v>0</v>
      </c>
    </row>
    <row r="44" spans="1:1" x14ac:dyDescent="0.55000000000000004">
      <c r="A44" s="60" t="s">
        <v>0</v>
      </c>
    </row>
    <row r="45" spans="1:1" x14ac:dyDescent="0.55000000000000004">
      <c r="A45" s="60" t="s">
        <v>0</v>
      </c>
    </row>
    <row r="46" spans="1:1" x14ac:dyDescent="0.55000000000000004">
      <c r="A46" s="60" t="s">
        <v>0</v>
      </c>
    </row>
    <row r="47" spans="1:1" x14ac:dyDescent="0.55000000000000004">
      <c r="A47" s="60" t="s">
        <v>0</v>
      </c>
    </row>
    <row r="48" spans="1:1" x14ac:dyDescent="0.55000000000000004">
      <c r="A48" s="60" t="s">
        <v>0</v>
      </c>
    </row>
    <row r="49" spans="1:1" x14ac:dyDescent="0.55000000000000004">
      <c r="A49" s="61"/>
    </row>
    <row r="50" spans="1:1" x14ac:dyDescent="0.55000000000000004">
      <c r="A50" s="61"/>
    </row>
    <row r="51" spans="1:1" x14ac:dyDescent="0.55000000000000004">
      <c r="A51" s="61"/>
    </row>
    <row r="52" spans="1:1" x14ac:dyDescent="0.55000000000000004">
      <c r="A52" s="61"/>
    </row>
    <row r="53" spans="1:1" x14ac:dyDescent="0.55000000000000004">
      <c r="A53" s="61"/>
    </row>
    <row r="54" spans="1:1" x14ac:dyDescent="0.55000000000000004">
      <c r="A54" s="61"/>
    </row>
    <row r="55" spans="1:1" x14ac:dyDescent="0.55000000000000004">
      <c r="A55" s="61"/>
    </row>
    <row r="56" spans="1:1" x14ac:dyDescent="0.55000000000000004">
      <c r="A56" s="61"/>
    </row>
    <row r="57" spans="1:1" x14ac:dyDescent="0.55000000000000004">
      <c r="A57" s="61"/>
    </row>
    <row r="58" spans="1:1" x14ac:dyDescent="0.55000000000000004">
      <c r="A58" s="61"/>
    </row>
    <row r="59" spans="1:1" x14ac:dyDescent="0.55000000000000004">
      <c r="A59" s="61"/>
    </row>
    <row r="60" spans="1:1" x14ac:dyDescent="0.55000000000000004">
      <c r="A60" s="61"/>
    </row>
    <row r="61" spans="1:1" x14ac:dyDescent="0.55000000000000004">
      <c r="A61" s="61"/>
    </row>
    <row r="62" spans="1:1" x14ac:dyDescent="0.55000000000000004">
      <c r="A62" s="61"/>
    </row>
    <row r="63" spans="1:1" x14ac:dyDescent="0.55000000000000004">
      <c r="A63" s="61"/>
    </row>
    <row r="64" spans="1:1" x14ac:dyDescent="0.55000000000000004">
      <c r="A64" s="61"/>
    </row>
    <row r="65" spans="1:1" x14ac:dyDescent="0.55000000000000004">
      <c r="A65" s="61"/>
    </row>
    <row r="66" spans="1:1" x14ac:dyDescent="0.55000000000000004">
      <c r="A66" s="61"/>
    </row>
    <row r="67" spans="1:1" x14ac:dyDescent="0.55000000000000004">
      <c r="A67" s="61"/>
    </row>
    <row r="68" spans="1:1" x14ac:dyDescent="0.55000000000000004">
      <c r="A68" s="61"/>
    </row>
    <row r="69" spans="1:1" x14ac:dyDescent="0.55000000000000004">
      <c r="A69" s="61"/>
    </row>
    <row r="70" spans="1:1" x14ac:dyDescent="0.55000000000000004">
      <c r="A70" s="61"/>
    </row>
    <row r="71" spans="1:1" x14ac:dyDescent="0.55000000000000004">
      <c r="A71" s="61"/>
    </row>
    <row r="72" spans="1:1" x14ac:dyDescent="0.55000000000000004">
      <c r="A72" s="61"/>
    </row>
    <row r="73" spans="1:1" x14ac:dyDescent="0.55000000000000004">
      <c r="A73" s="61"/>
    </row>
    <row r="74" spans="1:1" x14ac:dyDescent="0.55000000000000004">
      <c r="A74" s="61"/>
    </row>
    <row r="75" spans="1:1" x14ac:dyDescent="0.55000000000000004">
      <c r="A75" s="61"/>
    </row>
    <row r="76" spans="1:1" x14ac:dyDescent="0.55000000000000004">
      <c r="A76" s="61"/>
    </row>
    <row r="77" spans="1:1" x14ac:dyDescent="0.55000000000000004">
      <c r="A77" s="61"/>
    </row>
    <row r="78" spans="1:1" x14ac:dyDescent="0.55000000000000004">
      <c r="A78" s="61"/>
    </row>
    <row r="79" spans="1:1" x14ac:dyDescent="0.55000000000000004">
      <c r="A79" s="61"/>
    </row>
    <row r="80" spans="1:1" x14ac:dyDescent="0.55000000000000004">
      <c r="A80" s="61"/>
    </row>
    <row r="81" spans="1:1" x14ac:dyDescent="0.55000000000000004">
      <c r="A81" s="61"/>
    </row>
    <row r="82" spans="1:1" x14ac:dyDescent="0.55000000000000004">
      <c r="A82" s="61"/>
    </row>
    <row r="83" spans="1:1" x14ac:dyDescent="0.55000000000000004">
      <c r="A83" s="61"/>
    </row>
    <row r="84" spans="1:1" x14ac:dyDescent="0.55000000000000004">
      <c r="A84" s="61"/>
    </row>
    <row r="85" spans="1:1" x14ac:dyDescent="0.55000000000000004">
      <c r="A85" s="61"/>
    </row>
    <row r="86" spans="1:1" x14ac:dyDescent="0.55000000000000004">
      <c r="A86" s="61"/>
    </row>
    <row r="87" spans="1:1" x14ac:dyDescent="0.55000000000000004">
      <c r="A87" s="61"/>
    </row>
    <row r="88" spans="1:1" x14ac:dyDescent="0.55000000000000004">
      <c r="A88" s="58"/>
    </row>
    <row r="89" spans="1:1" x14ac:dyDescent="0.55000000000000004">
      <c r="A89" s="58"/>
    </row>
    <row r="90" spans="1:1" x14ac:dyDescent="0.55000000000000004">
      <c r="A90" s="58"/>
    </row>
    <row r="91" spans="1:1" x14ac:dyDescent="0.55000000000000004">
      <c r="A91" s="58"/>
    </row>
    <row r="92" spans="1:1" x14ac:dyDescent="0.55000000000000004">
      <c r="A92" s="58"/>
    </row>
    <row r="93" spans="1:1" x14ac:dyDescent="0.55000000000000004">
      <c r="A93" s="58"/>
    </row>
    <row r="94" spans="1:1" x14ac:dyDescent="0.55000000000000004">
      <c r="A94" s="58"/>
    </row>
    <row r="95" spans="1:1" x14ac:dyDescent="0.55000000000000004">
      <c r="A95" s="58"/>
    </row>
    <row r="96" spans="1:1" x14ac:dyDescent="0.55000000000000004">
      <c r="A96" s="58"/>
    </row>
    <row r="97" spans="1:1" x14ac:dyDescent="0.55000000000000004">
      <c r="A97" s="58"/>
    </row>
    <row r="98" spans="1:1" x14ac:dyDescent="0.55000000000000004">
      <c r="A98" s="58"/>
    </row>
    <row r="99" spans="1:1" x14ac:dyDescent="0.55000000000000004">
      <c r="A99" s="58"/>
    </row>
    <row r="100" spans="1:1" x14ac:dyDescent="0.55000000000000004">
      <c r="A100" s="58"/>
    </row>
    <row r="101" spans="1:1" x14ac:dyDescent="0.55000000000000004">
      <c r="A101" s="58"/>
    </row>
    <row r="102" spans="1:1" x14ac:dyDescent="0.55000000000000004">
      <c r="A102" s="58"/>
    </row>
  </sheetData>
  <sheetProtection algorithmName="SHA-512" hashValue="hGy7nQu7ZaFNcE8CGdSurzWi1EBjPA9h9+k/NG0A0rzxwpukVpAYwDJ7QpGCyQKKUMwybaN9AZuIyEZNILPJhw==" saltValue="Xty8gxaUBMPsKI9p7Lqx1Q==" spinCount="100000" sheet="1" selectLockedCells="1"/>
  <mergeCells count="4">
    <mergeCell ref="B3:J3"/>
    <mergeCell ref="B4:J4"/>
    <mergeCell ref="A15:Q15"/>
    <mergeCell ref="E22:H22"/>
  </mergeCells>
  <hyperlinks>
    <hyperlink ref="E22" r:id="rId1" xr:uid="{6F780462-3616-42E6-AC83-EE5405215624}"/>
  </hyperlinks>
  <pageMargins left="0.7" right="0.7" top="0.75" bottom="0.75" header="0.3" footer="0.3"/>
  <pageSetup orientation="portrait" horizontalDpi="1200" verticalDpi="12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7CADA-5093-4322-91EF-558CCD49F470}">
  <sheetPr codeName="Sheet3"/>
  <dimension ref="A1:X43"/>
  <sheetViews>
    <sheetView showGridLines="0" zoomScale="110" zoomScaleNormal="110" workbookViewId="0">
      <selection activeCell="D4" sqref="D4:K4"/>
    </sheetView>
  </sheetViews>
  <sheetFormatPr defaultColWidth="8.83984375" defaultRowHeight="13.8" x14ac:dyDescent="0.45"/>
  <cols>
    <col min="1" max="1" width="9.578125" style="136" customWidth="1"/>
    <col min="2" max="2" width="8.83984375" style="136"/>
    <col min="3" max="3" width="21.578125" style="136" customWidth="1"/>
    <col min="4" max="4" width="10.15625" style="136" customWidth="1"/>
    <col min="5" max="5" width="19.578125" style="136" customWidth="1"/>
    <col min="6" max="6" width="10.41796875" style="136" customWidth="1"/>
    <col min="7" max="7" width="8.83984375" style="136"/>
    <col min="8" max="8" width="8.578125" style="136" customWidth="1"/>
    <col min="9" max="9" width="10.41796875" style="136" customWidth="1"/>
    <col min="10" max="10" width="14.15625" style="136" customWidth="1"/>
    <col min="11" max="11" width="14" style="136" customWidth="1"/>
    <col min="12" max="16384" width="8.83984375" style="136"/>
  </cols>
  <sheetData>
    <row r="1" spans="1:24" ht="19.5" customHeight="1" x14ac:dyDescent="0.75">
      <c r="A1" s="104" t="s">
        <v>7</v>
      </c>
      <c r="B1" s="134"/>
      <c r="C1" s="135"/>
      <c r="D1" s="135"/>
      <c r="E1" s="135"/>
      <c r="F1" s="135"/>
      <c r="G1" s="135"/>
      <c r="H1" s="135"/>
      <c r="I1" s="135"/>
      <c r="J1" s="135"/>
      <c r="K1" s="135"/>
      <c r="P1" s="137"/>
      <c r="Q1" s="137"/>
      <c r="R1" s="138"/>
      <c r="S1" s="138"/>
      <c r="T1" s="138"/>
      <c r="U1" s="138"/>
      <c r="V1" s="137"/>
      <c r="W1" s="137"/>
      <c r="X1" s="137"/>
    </row>
    <row r="2" spans="1:24" ht="15.3" x14ac:dyDescent="0.55000000000000004">
      <c r="A2" s="134"/>
      <c r="B2" s="134"/>
      <c r="C2" s="277"/>
      <c r="D2" s="277"/>
      <c r="E2" s="277"/>
      <c r="F2" s="277"/>
      <c r="G2" s="277"/>
      <c r="H2" s="277"/>
      <c r="I2" s="277"/>
      <c r="J2" s="277"/>
      <c r="K2" s="277"/>
      <c r="P2" s="137"/>
      <c r="Q2" s="137"/>
      <c r="R2" s="138" t="s">
        <v>8</v>
      </c>
      <c r="S2" s="138"/>
      <c r="T2" s="138" t="s">
        <v>9</v>
      </c>
      <c r="U2" s="138"/>
      <c r="V2" s="137"/>
      <c r="W2" s="137"/>
      <c r="X2" s="137"/>
    </row>
    <row r="3" spans="1:24" ht="14.4" thickBot="1" x14ac:dyDescent="0.55000000000000004">
      <c r="A3" s="134"/>
      <c r="B3" s="134"/>
      <c r="C3" s="134"/>
      <c r="D3" s="134"/>
      <c r="E3" s="134"/>
      <c r="F3" s="134"/>
      <c r="G3" s="134"/>
      <c r="H3" s="134"/>
      <c r="I3" s="134"/>
      <c r="J3" s="134"/>
      <c r="K3" s="134"/>
      <c r="P3" s="137"/>
      <c r="Q3" s="137"/>
      <c r="R3" s="138" t="s">
        <v>10</v>
      </c>
      <c r="S3" s="138"/>
      <c r="T3" s="138" t="s">
        <v>11</v>
      </c>
      <c r="U3" s="138"/>
      <c r="V3" s="137"/>
      <c r="W3" s="137"/>
      <c r="X3" s="137"/>
    </row>
    <row r="4" spans="1:24" s="142" customFormat="1" ht="20.100000000000001" customHeight="1" thickBot="1" x14ac:dyDescent="0.6">
      <c r="A4" s="139" t="s">
        <v>12</v>
      </c>
      <c r="B4" s="103"/>
      <c r="C4" s="103"/>
      <c r="D4" s="284"/>
      <c r="E4" s="285"/>
      <c r="F4" s="285"/>
      <c r="G4" s="285"/>
      <c r="H4" s="285"/>
      <c r="I4" s="285"/>
      <c r="J4" s="285"/>
      <c r="K4" s="286"/>
      <c r="L4" s="140"/>
      <c r="M4" s="140"/>
      <c r="N4" s="141">
        <f>IF(D4="",1,0)</f>
        <v>1</v>
      </c>
      <c r="O4" s="140"/>
      <c r="P4" s="115"/>
      <c r="Q4" s="115"/>
      <c r="R4" s="141"/>
      <c r="S4" s="141"/>
      <c r="T4" s="141"/>
      <c r="U4" s="141"/>
      <c r="V4" s="115"/>
      <c r="W4" s="115"/>
      <c r="X4" s="115"/>
    </row>
    <row r="5" spans="1:24" s="142" customFormat="1" ht="20.100000000000001" customHeight="1" thickBot="1" x14ac:dyDescent="0.6">
      <c r="A5" s="139" t="s">
        <v>13</v>
      </c>
      <c r="B5" s="103"/>
      <c r="C5" s="103"/>
      <c r="D5" s="284"/>
      <c r="E5" s="285"/>
      <c r="F5" s="285"/>
      <c r="G5" s="285"/>
      <c r="H5" s="285"/>
      <c r="I5" s="285"/>
      <c r="J5" s="285"/>
      <c r="K5" s="286"/>
      <c r="L5" s="140"/>
      <c r="M5" s="140"/>
      <c r="N5" s="140"/>
      <c r="O5" s="140"/>
      <c r="P5" s="115"/>
      <c r="Q5" s="115"/>
      <c r="R5" s="141"/>
      <c r="S5" s="141"/>
      <c r="T5" s="141"/>
      <c r="U5" s="141"/>
      <c r="V5" s="115"/>
      <c r="W5" s="115"/>
      <c r="X5" s="115"/>
    </row>
    <row r="6" spans="1:24" s="142" customFormat="1" ht="20.100000000000001" customHeight="1" thickBot="1" x14ac:dyDescent="0.6">
      <c r="A6" s="143"/>
      <c r="B6" s="140"/>
      <c r="C6" s="140"/>
      <c r="D6" s="140"/>
      <c r="E6" s="140"/>
      <c r="F6" s="140"/>
      <c r="G6" s="140"/>
      <c r="H6" s="140"/>
      <c r="I6" s="140"/>
      <c r="J6" s="140"/>
      <c r="K6" s="140"/>
      <c r="L6" s="140"/>
      <c r="M6" s="140"/>
      <c r="N6" s="140"/>
      <c r="O6" s="140"/>
      <c r="P6" s="115"/>
      <c r="Q6" s="115"/>
      <c r="R6" s="115"/>
      <c r="S6" s="115"/>
      <c r="T6" s="115"/>
      <c r="U6" s="115"/>
      <c r="V6" s="115"/>
      <c r="W6" s="115"/>
      <c r="X6" s="115"/>
    </row>
    <row r="7" spans="1:24" s="142" customFormat="1" ht="20.100000000000001" customHeight="1" thickBot="1" x14ac:dyDescent="0.7">
      <c r="A7" s="139" t="s">
        <v>14</v>
      </c>
      <c r="B7" s="278"/>
      <c r="C7" s="279"/>
      <c r="D7" s="280"/>
      <c r="E7" s="140"/>
      <c r="F7" s="140"/>
      <c r="G7" s="140"/>
      <c r="H7" s="140"/>
      <c r="I7" s="140"/>
      <c r="J7" s="140"/>
      <c r="K7" s="140"/>
      <c r="L7" s="140"/>
      <c r="M7" s="140"/>
      <c r="N7" s="140"/>
      <c r="O7" s="140"/>
      <c r="P7" s="140"/>
      <c r="Q7" s="140"/>
      <c r="R7" s="140"/>
      <c r="S7" s="140"/>
      <c r="T7" s="140"/>
      <c r="U7" s="140"/>
      <c r="V7" s="140"/>
      <c r="W7" s="140"/>
      <c r="X7" s="140"/>
    </row>
    <row r="8" spans="1:24" s="142" customFormat="1" ht="14.4" x14ac:dyDescent="0.55000000000000004">
      <c r="A8" s="140"/>
      <c r="B8" s="140"/>
      <c r="C8" s="140"/>
      <c r="D8" s="140"/>
      <c r="E8" s="140"/>
      <c r="F8" s="140"/>
      <c r="G8" s="140"/>
      <c r="H8" s="140"/>
      <c r="I8" s="140"/>
      <c r="J8" s="140"/>
      <c r="K8" s="140"/>
      <c r="L8" s="140"/>
      <c r="M8" s="140"/>
      <c r="N8" s="140"/>
      <c r="O8" s="140"/>
      <c r="P8" s="140"/>
      <c r="Q8" s="140"/>
      <c r="R8" s="140"/>
      <c r="S8" s="140"/>
      <c r="T8" s="140"/>
      <c r="U8" s="140"/>
      <c r="V8" s="140"/>
      <c r="W8" s="140"/>
      <c r="X8" s="140"/>
    </row>
    <row r="9" spans="1:24" s="142" customFormat="1" ht="14.4" x14ac:dyDescent="0.55000000000000004">
      <c r="A9" s="140"/>
      <c r="B9" s="140"/>
      <c r="C9" s="140"/>
      <c r="D9" s="140"/>
      <c r="E9" s="140"/>
      <c r="F9" s="140"/>
      <c r="G9" s="140"/>
      <c r="H9" s="140"/>
      <c r="I9" s="140"/>
      <c r="J9" s="140"/>
      <c r="K9" s="140"/>
      <c r="L9" s="140"/>
      <c r="M9" s="140"/>
      <c r="N9" s="140"/>
      <c r="O9" s="140"/>
      <c r="P9" s="140"/>
      <c r="Q9" s="140"/>
      <c r="R9" s="140"/>
      <c r="S9" s="140"/>
      <c r="T9" s="140"/>
      <c r="U9" s="140"/>
      <c r="V9" s="140"/>
      <c r="W9" s="140"/>
      <c r="X9" s="140"/>
    </row>
    <row r="10" spans="1:24" s="142" customFormat="1" ht="15.6" x14ac:dyDescent="0.6">
      <c r="A10" s="144" t="s">
        <v>302</v>
      </c>
      <c r="B10" s="108"/>
      <c r="C10" s="108"/>
      <c r="D10" s="108"/>
      <c r="E10" s="108"/>
      <c r="F10" s="140"/>
      <c r="G10" s="140"/>
      <c r="H10" s="140"/>
      <c r="I10" s="140"/>
      <c r="J10" s="140"/>
      <c r="K10" s="140"/>
      <c r="L10" s="140"/>
      <c r="M10" s="140"/>
      <c r="N10" s="140"/>
      <c r="O10" s="141"/>
      <c r="P10" s="140"/>
      <c r="Q10" s="140"/>
      <c r="R10" s="140"/>
      <c r="S10" s="140"/>
      <c r="T10" s="140"/>
      <c r="U10" s="140"/>
      <c r="V10" s="140"/>
      <c r="W10" s="140"/>
      <c r="X10" s="140"/>
    </row>
    <row r="11" spans="1:24" s="142" customFormat="1" ht="14.4" x14ac:dyDescent="0.55000000000000004">
      <c r="A11" s="140"/>
      <c r="B11" s="140"/>
      <c r="C11" s="140"/>
      <c r="D11" s="140"/>
      <c r="E11" s="140"/>
      <c r="F11" s="140"/>
      <c r="G11" s="140"/>
      <c r="H11" s="140"/>
      <c r="I11" s="140"/>
      <c r="J11" s="140"/>
      <c r="K11" s="140"/>
      <c r="L11" s="140"/>
      <c r="M11" s="140"/>
      <c r="N11" s="140"/>
      <c r="O11" s="141"/>
      <c r="P11" s="140"/>
      <c r="Q11" s="140"/>
      <c r="R11" s="140"/>
      <c r="S11" s="140"/>
      <c r="T11" s="140"/>
      <c r="U11" s="140"/>
      <c r="V11" s="140"/>
      <c r="W11" s="140"/>
      <c r="X11" s="140"/>
    </row>
    <row r="12" spans="1:24" s="142" customFormat="1" ht="14.7" thickBot="1" x14ac:dyDescent="0.6">
      <c r="A12" s="103" t="s">
        <v>15</v>
      </c>
      <c r="B12" s="140"/>
      <c r="C12" s="140"/>
      <c r="D12" s="140"/>
      <c r="E12" s="140"/>
      <c r="F12" s="140"/>
      <c r="G12" s="140"/>
      <c r="H12" s="140"/>
      <c r="I12" s="140"/>
      <c r="J12" s="140"/>
      <c r="K12" s="140"/>
      <c r="L12" s="140"/>
      <c r="M12" s="140"/>
      <c r="N12" s="140"/>
      <c r="O12" s="141"/>
      <c r="P12" s="140"/>
      <c r="Q12" s="140"/>
      <c r="R12" s="140"/>
      <c r="S12" s="140"/>
      <c r="T12" s="140"/>
      <c r="U12" s="140"/>
      <c r="V12" s="140"/>
      <c r="W12" s="140"/>
      <c r="X12" s="140"/>
    </row>
    <row r="13" spans="1:24" s="142" customFormat="1" ht="30" customHeight="1" thickBot="1" x14ac:dyDescent="0.6">
      <c r="A13" s="281" t="s">
        <v>16</v>
      </c>
      <c r="B13" s="245"/>
      <c r="C13" s="245"/>
      <c r="D13" s="245"/>
      <c r="E13" s="245"/>
      <c r="F13" s="245"/>
      <c r="G13" s="245"/>
      <c r="H13" s="245"/>
      <c r="I13" s="245"/>
      <c r="J13" s="245"/>
      <c r="K13" s="190"/>
      <c r="L13" s="140"/>
      <c r="M13" s="140"/>
      <c r="O13" s="141">
        <f t="shared" ref="O13:O19" si="0">IF(K13="",1,"")</f>
        <v>1</v>
      </c>
      <c r="P13" s="140"/>
      <c r="Q13" s="140"/>
      <c r="R13" s="140"/>
      <c r="S13" s="140"/>
      <c r="T13" s="140"/>
      <c r="U13" s="140"/>
      <c r="V13" s="140"/>
      <c r="W13" s="140"/>
      <c r="X13" s="140"/>
    </row>
    <row r="14" spans="1:24" s="142" customFormat="1" ht="29.5" customHeight="1" thickBot="1" x14ac:dyDescent="0.6">
      <c r="A14" s="282" t="s">
        <v>291</v>
      </c>
      <c r="B14" s="283"/>
      <c r="C14" s="283"/>
      <c r="D14" s="283"/>
      <c r="E14" s="283"/>
      <c r="F14" s="283"/>
      <c r="G14" s="283"/>
      <c r="H14" s="283"/>
      <c r="I14" s="283"/>
      <c r="J14" s="283"/>
      <c r="K14" s="190"/>
      <c r="L14" s="140"/>
      <c r="M14" s="140"/>
      <c r="O14" s="141">
        <f t="shared" si="0"/>
        <v>1</v>
      </c>
      <c r="P14" s="140"/>
      <c r="Q14" s="140"/>
      <c r="R14" s="140"/>
      <c r="S14" s="140"/>
      <c r="T14" s="140"/>
      <c r="U14" s="140"/>
      <c r="V14" s="140"/>
      <c r="W14" s="140"/>
      <c r="X14" s="140"/>
    </row>
    <row r="15" spans="1:24" s="142" customFormat="1" ht="14.85" customHeight="1" thickBot="1" x14ac:dyDescent="0.6">
      <c r="A15" s="245" t="s">
        <v>249</v>
      </c>
      <c r="B15" s="245"/>
      <c r="C15" s="245"/>
      <c r="D15" s="245"/>
      <c r="E15" s="245"/>
      <c r="F15" s="245"/>
      <c r="G15" s="245"/>
      <c r="H15" s="245"/>
      <c r="I15" s="245"/>
      <c r="J15" s="245"/>
      <c r="K15" s="190"/>
      <c r="L15" s="140"/>
      <c r="M15" s="140"/>
      <c r="O15" s="141">
        <f t="shared" si="0"/>
        <v>1</v>
      </c>
      <c r="P15" s="140"/>
      <c r="Q15" s="140"/>
      <c r="R15" s="140"/>
      <c r="S15" s="140"/>
      <c r="T15" s="140"/>
      <c r="U15" s="140"/>
      <c r="V15" s="140"/>
      <c r="W15" s="140"/>
      <c r="X15" s="140"/>
    </row>
    <row r="16" spans="1:24" s="142" customFormat="1" ht="14.7" thickBot="1" x14ac:dyDescent="0.6">
      <c r="A16" s="244" t="s">
        <v>264</v>
      </c>
      <c r="B16" s="245"/>
      <c r="C16" s="245"/>
      <c r="D16" s="245"/>
      <c r="E16" s="245"/>
      <c r="F16" s="245"/>
      <c r="G16" s="245"/>
      <c r="H16" s="245"/>
      <c r="I16" s="245"/>
      <c r="J16" s="245"/>
      <c r="K16" s="190"/>
      <c r="L16" s="140"/>
      <c r="M16" s="140"/>
      <c r="O16" s="141">
        <f t="shared" si="0"/>
        <v>1</v>
      </c>
      <c r="P16" s="140"/>
      <c r="Q16" s="140"/>
      <c r="R16" s="140"/>
      <c r="S16" s="140"/>
      <c r="T16" s="140"/>
      <c r="U16" s="140"/>
      <c r="V16" s="140"/>
      <c r="W16" s="140"/>
      <c r="X16" s="140"/>
    </row>
    <row r="17" spans="1:24" s="142" customFormat="1" ht="14.7" thickBot="1" x14ac:dyDescent="0.6">
      <c r="A17" s="246" t="s">
        <v>256</v>
      </c>
      <c r="B17" s="246"/>
      <c r="C17" s="246"/>
      <c r="D17" s="246"/>
      <c r="E17" s="246"/>
      <c r="F17" s="246"/>
      <c r="G17" s="246"/>
      <c r="H17" s="246"/>
      <c r="I17" s="246"/>
      <c r="J17" s="246"/>
      <c r="K17" s="190"/>
      <c r="L17" s="140"/>
      <c r="M17" s="140"/>
      <c r="O17" s="141">
        <f t="shared" si="0"/>
        <v>1</v>
      </c>
      <c r="P17" s="140"/>
      <c r="Q17" s="140"/>
      <c r="R17" s="140"/>
      <c r="S17" s="140"/>
      <c r="T17" s="140"/>
      <c r="U17" s="140"/>
      <c r="V17" s="140"/>
      <c r="W17" s="140"/>
      <c r="X17" s="140"/>
    </row>
    <row r="18" spans="1:24" s="142" customFormat="1" ht="14.7" thickBot="1" x14ac:dyDescent="0.6">
      <c r="A18" s="275" t="s">
        <v>300</v>
      </c>
      <c r="B18" s="275"/>
      <c r="C18" s="275"/>
      <c r="D18" s="275"/>
      <c r="E18" s="275"/>
      <c r="F18" s="275"/>
      <c r="G18" s="275"/>
      <c r="H18" s="275"/>
      <c r="I18" s="275"/>
      <c r="J18" s="276"/>
      <c r="K18" s="190"/>
      <c r="L18" s="140"/>
      <c r="M18" s="140"/>
      <c r="N18" s="191"/>
      <c r="O18" s="141">
        <f t="shared" si="0"/>
        <v>1</v>
      </c>
      <c r="P18" s="140"/>
      <c r="Q18" s="140"/>
      <c r="R18" s="140"/>
      <c r="S18" s="140"/>
      <c r="T18" s="140"/>
      <c r="U18" s="140"/>
      <c r="V18" s="140"/>
      <c r="W18" s="140"/>
      <c r="X18" s="140"/>
    </row>
    <row r="19" spans="1:24" s="142" customFormat="1" ht="20.85" customHeight="1" thickBot="1" x14ac:dyDescent="0.6">
      <c r="A19" s="245" t="s">
        <v>292</v>
      </c>
      <c r="B19" s="245"/>
      <c r="C19" s="245"/>
      <c r="D19" s="245"/>
      <c r="E19" s="245"/>
      <c r="F19" s="245"/>
      <c r="G19" s="245"/>
      <c r="H19" s="245"/>
      <c r="I19" s="245"/>
      <c r="J19" s="245"/>
      <c r="K19" s="190"/>
      <c r="L19" s="140"/>
      <c r="M19" s="140"/>
      <c r="O19" s="141">
        <f t="shared" si="0"/>
        <v>1</v>
      </c>
      <c r="P19" s="140"/>
      <c r="Q19" s="140"/>
      <c r="R19" s="140"/>
      <c r="S19" s="140"/>
      <c r="T19" s="140"/>
      <c r="U19" s="140"/>
      <c r="V19" s="140"/>
      <c r="W19" s="140"/>
      <c r="X19" s="140"/>
    </row>
    <row r="20" spans="1:24" s="142" customFormat="1" ht="14.1" customHeight="1" x14ac:dyDescent="0.55000000000000004">
      <c r="A20" s="253"/>
      <c r="B20" s="253"/>
      <c r="C20" s="253"/>
      <c r="D20" s="253"/>
      <c r="E20" s="253"/>
      <c r="F20" s="253"/>
      <c r="G20" s="253"/>
      <c r="H20" s="253"/>
      <c r="I20" s="253"/>
      <c r="J20" s="253"/>
      <c r="K20" s="140"/>
      <c r="L20" s="140"/>
      <c r="M20" s="140"/>
      <c r="N20" s="140"/>
      <c r="O20" s="141"/>
      <c r="P20" s="140"/>
      <c r="Q20" s="140"/>
      <c r="R20" s="140"/>
      <c r="S20" s="140"/>
      <c r="T20" s="140"/>
      <c r="U20" s="140"/>
      <c r="V20" s="140"/>
      <c r="W20" s="140"/>
      <c r="X20" s="140"/>
    </row>
    <row r="21" spans="1:24" s="142" customFormat="1" ht="14.1" customHeight="1" x14ac:dyDescent="0.55000000000000004">
      <c r="A21" s="292" t="str">
        <f>IF(M22&gt;0,"FINAL CHECK: PLEASE ENSURE ALL THE GREEN CELLS ARE FILLED OUT","")</f>
        <v>FINAL CHECK: PLEASE ENSURE ALL THE GREEN CELLS ARE FILLED OUT</v>
      </c>
      <c r="B21" s="292"/>
      <c r="C21" s="292"/>
      <c r="D21" s="292"/>
      <c r="E21" s="292"/>
      <c r="F21" s="292"/>
      <c r="G21" s="292"/>
      <c r="H21" s="292"/>
      <c r="I21" s="292"/>
      <c r="J21" s="292"/>
      <c r="K21" s="292"/>
      <c r="L21" s="140"/>
      <c r="M21" s="140"/>
      <c r="N21" s="140"/>
      <c r="O21" s="141"/>
      <c r="P21" s="140"/>
      <c r="Q21" s="140"/>
      <c r="R21" s="140"/>
      <c r="S21" s="140"/>
      <c r="T21" s="140"/>
      <c r="U21" s="140"/>
      <c r="V21" s="140"/>
      <c r="W21" s="140"/>
      <c r="X21" s="140"/>
    </row>
    <row r="22" spans="1:24" s="142" customFormat="1" ht="14.1" customHeight="1" x14ac:dyDescent="0.55000000000000004">
      <c r="A22" s="292"/>
      <c r="B22" s="292"/>
      <c r="C22" s="292"/>
      <c r="D22" s="292"/>
      <c r="E22" s="292"/>
      <c r="F22" s="292"/>
      <c r="G22" s="292"/>
      <c r="H22" s="292"/>
      <c r="I22" s="292"/>
      <c r="J22" s="292"/>
      <c r="K22" s="292"/>
      <c r="L22" s="140"/>
      <c r="M22" s="141">
        <f>SUM(H32:H38)+SUM(N32:N36)+SUM(O13:O20)+'5 - Financial Questionnaire'!G28+N4</f>
        <v>14</v>
      </c>
      <c r="N22" s="140"/>
      <c r="O22" s="115"/>
      <c r="P22" s="140"/>
      <c r="Q22" s="140"/>
      <c r="R22" s="140"/>
      <c r="S22" s="140"/>
      <c r="T22" s="140"/>
      <c r="U22" s="140"/>
      <c r="V22" s="140"/>
      <c r="W22" s="140"/>
      <c r="X22" s="140"/>
    </row>
    <row r="23" spans="1:24" s="142" customFormat="1" ht="14.85" customHeight="1" thickBot="1" x14ac:dyDescent="0.6">
      <c r="A23" s="103" t="s">
        <v>17</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row>
    <row r="24" spans="1:24" s="142" customFormat="1" ht="14.1" customHeight="1" x14ac:dyDescent="0.55000000000000004">
      <c r="A24" s="254"/>
      <c r="B24" s="255"/>
      <c r="C24" s="255"/>
      <c r="D24" s="255"/>
      <c r="E24" s="255"/>
      <c r="F24" s="255"/>
      <c r="G24" s="255"/>
      <c r="H24" s="255"/>
      <c r="I24" s="256"/>
      <c r="J24" s="140"/>
      <c r="K24" s="140"/>
      <c r="L24" s="140"/>
      <c r="M24" s="140"/>
      <c r="N24" s="140"/>
      <c r="O24" s="140"/>
      <c r="P24" s="140"/>
      <c r="Q24" s="140"/>
      <c r="R24" s="140"/>
      <c r="S24" s="140"/>
      <c r="T24" s="140"/>
      <c r="U24" s="140"/>
      <c r="V24" s="140"/>
      <c r="W24" s="140"/>
      <c r="X24" s="140"/>
    </row>
    <row r="25" spans="1:24" s="142" customFormat="1" ht="14.4" x14ac:dyDescent="0.55000000000000004">
      <c r="A25" s="257"/>
      <c r="B25" s="258"/>
      <c r="C25" s="258"/>
      <c r="D25" s="258"/>
      <c r="E25" s="258"/>
      <c r="F25" s="258"/>
      <c r="G25" s="258"/>
      <c r="H25" s="258"/>
      <c r="I25" s="259"/>
      <c r="J25" s="140"/>
      <c r="K25" s="140"/>
      <c r="L25" s="140"/>
      <c r="M25" s="140"/>
      <c r="N25" s="140"/>
      <c r="O25" s="140"/>
      <c r="P25" s="140"/>
      <c r="Q25" s="140"/>
      <c r="R25" s="140"/>
      <c r="S25" s="140"/>
      <c r="T25" s="140"/>
      <c r="U25" s="140"/>
      <c r="V25" s="140"/>
      <c r="W25" s="140"/>
      <c r="X25" s="140"/>
    </row>
    <row r="26" spans="1:24" s="142" customFormat="1" ht="14.7" thickBot="1" x14ac:dyDescent="0.6">
      <c r="A26" s="260"/>
      <c r="B26" s="261"/>
      <c r="C26" s="261"/>
      <c r="D26" s="261"/>
      <c r="E26" s="261"/>
      <c r="F26" s="261"/>
      <c r="G26" s="261"/>
      <c r="H26" s="261"/>
      <c r="I26" s="262"/>
      <c r="J26" s="140"/>
      <c r="K26" s="140"/>
      <c r="L26" s="140"/>
      <c r="M26" s="140"/>
      <c r="N26" s="140"/>
      <c r="O26" s="140"/>
      <c r="P26" s="140"/>
      <c r="Q26" s="140"/>
      <c r="R26" s="140"/>
      <c r="S26" s="140"/>
      <c r="T26" s="140"/>
      <c r="U26" s="140"/>
      <c r="V26" s="140"/>
      <c r="W26" s="140"/>
      <c r="X26" s="140"/>
    </row>
    <row r="27" spans="1:24" s="142" customFormat="1" ht="14.4" x14ac:dyDescent="0.55000000000000004">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row>
    <row r="28" spans="1:24" s="142" customFormat="1" ht="14.4" x14ac:dyDescent="0.55000000000000004">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row>
    <row r="29" spans="1:24" s="142" customFormat="1" ht="14.7" thickBot="1" x14ac:dyDescent="0.6">
      <c r="A29" s="103" t="s">
        <v>18</v>
      </c>
      <c r="B29" s="140"/>
      <c r="C29" s="140"/>
      <c r="D29" s="140"/>
      <c r="E29" s="140"/>
      <c r="F29" s="140"/>
      <c r="G29" s="140"/>
      <c r="H29" s="140"/>
      <c r="I29" s="140"/>
      <c r="J29" s="140"/>
      <c r="K29" s="140"/>
      <c r="L29" s="140"/>
      <c r="M29" s="140"/>
      <c r="N29" s="140"/>
      <c r="O29" s="140"/>
      <c r="P29" s="140"/>
      <c r="Q29" s="140"/>
      <c r="R29" s="140"/>
      <c r="S29" s="140"/>
      <c r="T29" s="140"/>
      <c r="U29" s="140"/>
      <c r="V29" s="140"/>
      <c r="W29" s="140"/>
      <c r="X29" s="140"/>
    </row>
    <row r="30" spans="1:24" s="142" customFormat="1" ht="25.35" customHeight="1" thickBot="1" x14ac:dyDescent="0.6">
      <c r="A30" s="140"/>
      <c r="B30" s="140"/>
      <c r="C30" s="140"/>
      <c r="D30" s="140"/>
      <c r="E30" s="140"/>
      <c r="F30" s="140"/>
      <c r="G30" s="140"/>
      <c r="H30" s="140"/>
      <c r="I30" s="289" t="s">
        <v>268</v>
      </c>
      <c r="J30" s="290"/>
      <c r="K30" s="291"/>
      <c r="L30" s="140"/>
      <c r="M30" s="140"/>
      <c r="N30" s="140"/>
      <c r="O30" s="140"/>
      <c r="P30" s="140"/>
      <c r="Q30" s="140"/>
      <c r="R30" s="140"/>
      <c r="S30" s="140"/>
      <c r="T30" s="140"/>
      <c r="U30" s="140"/>
      <c r="V30" s="140"/>
      <c r="W30" s="140"/>
      <c r="X30" s="140"/>
    </row>
    <row r="31" spans="1:24" s="142" customFormat="1" ht="14.7" hidden="1" thickBot="1" x14ac:dyDescent="0.6">
      <c r="A31" s="140"/>
      <c r="B31" s="140"/>
      <c r="C31" s="140"/>
      <c r="D31" s="140"/>
      <c r="E31" s="140"/>
      <c r="F31" s="140"/>
      <c r="G31" s="140"/>
      <c r="H31" s="140"/>
      <c r="I31" s="103"/>
      <c r="J31" s="103"/>
      <c r="K31" s="103"/>
      <c r="L31" s="140"/>
      <c r="M31" s="140"/>
      <c r="N31" s="140"/>
      <c r="O31" s="140"/>
      <c r="P31" s="140"/>
      <c r="Q31" s="140"/>
      <c r="R31" s="140"/>
      <c r="S31" s="140"/>
      <c r="T31" s="140"/>
      <c r="U31" s="140"/>
      <c r="V31" s="140"/>
      <c r="W31" s="140"/>
      <c r="X31" s="140"/>
    </row>
    <row r="32" spans="1:24" s="142" customFormat="1" ht="41.85" customHeight="1" thickBot="1" x14ac:dyDescent="0.6">
      <c r="A32" s="264"/>
      <c r="B32" s="265"/>
      <c r="C32" s="265"/>
      <c r="D32" s="265"/>
      <c r="E32" s="266"/>
      <c r="F32" s="205" t="s">
        <v>246</v>
      </c>
      <c r="H32" s="169">
        <f>IF(A32="",1,"")</f>
        <v>1</v>
      </c>
      <c r="I32" s="162" t="s">
        <v>269</v>
      </c>
      <c r="J32" s="287"/>
      <c r="K32" s="288"/>
      <c r="L32" s="140"/>
      <c r="N32" s="141">
        <f>IF(J32="",1,"")</f>
        <v>1</v>
      </c>
      <c r="O32" s="140"/>
      <c r="P32" s="140"/>
      <c r="Q32" s="140"/>
      <c r="R32" s="140"/>
      <c r="S32" s="140"/>
      <c r="T32" s="140"/>
      <c r="U32" s="140"/>
      <c r="V32" s="140"/>
      <c r="W32" s="140"/>
      <c r="X32" s="140"/>
    </row>
    <row r="33" spans="1:24" s="142" customFormat="1" ht="14.7" thickBot="1" x14ac:dyDescent="0.6">
      <c r="A33" s="103"/>
      <c r="B33" s="140"/>
      <c r="C33" s="140"/>
      <c r="D33" s="140"/>
      <c r="E33" s="140"/>
      <c r="F33" s="140"/>
      <c r="H33" s="141"/>
      <c r="I33" s="267" t="s">
        <v>270</v>
      </c>
      <c r="J33" s="273"/>
      <c r="K33" s="270"/>
      <c r="L33" s="140"/>
      <c r="M33" s="243"/>
      <c r="N33" s="141">
        <f>IF(J33="",1,"")</f>
        <v>1</v>
      </c>
      <c r="O33" s="140"/>
      <c r="P33" s="140"/>
      <c r="Q33" s="140"/>
      <c r="R33" s="140"/>
      <c r="S33" s="140"/>
      <c r="T33" s="140"/>
      <c r="U33" s="140"/>
      <c r="V33" s="140"/>
      <c r="W33" s="140"/>
      <c r="X33" s="140"/>
    </row>
    <row r="34" spans="1:24" s="142" customFormat="1" ht="14.7" thickBot="1" x14ac:dyDescent="0.6">
      <c r="A34" s="103" t="s">
        <v>19</v>
      </c>
      <c r="B34" s="263"/>
      <c r="C34" s="248"/>
      <c r="D34" s="248"/>
      <c r="E34" s="249"/>
      <c r="F34" s="140"/>
      <c r="G34" s="243"/>
      <c r="H34" s="293">
        <f>IF(B34="",1,"")</f>
        <v>1</v>
      </c>
      <c r="I34" s="268"/>
      <c r="J34" s="271"/>
      <c r="K34" s="272"/>
      <c r="L34" s="140"/>
      <c r="M34" s="243"/>
      <c r="N34" s="141"/>
      <c r="O34" s="140"/>
      <c r="P34" s="140"/>
      <c r="Q34" s="140"/>
      <c r="R34" s="140"/>
      <c r="S34" s="140"/>
      <c r="T34" s="140"/>
      <c r="U34" s="140"/>
      <c r="V34" s="140"/>
      <c r="W34" s="140"/>
      <c r="X34" s="140"/>
    </row>
    <row r="35" spans="1:24" s="142" customFormat="1" ht="14.7" thickBot="1" x14ac:dyDescent="0.6">
      <c r="A35" s="103"/>
      <c r="B35" s="250"/>
      <c r="C35" s="251"/>
      <c r="D35" s="251"/>
      <c r="E35" s="252"/>
      <c r="F35" s="140"/>
      <c r="G35" s="243"/>
      <c r="H35" s="293"/>
      <c r="I35" s="267" t="s">
        <v>271</v>
      </c>
      <c r="J35" s="269"/>
      <c r="K35" s="270"/>
      <c r="L35" s="140"/>
      <c r="M35" s="243"/>
      <c r="N35" s="141">
        <f>IF(J35="",1,"")</f>
        <v>1</v>
      </c>
      <c r="O35" s="140"/>
      <c r="P35" s="140"/>
      <c r="Q35" s="140"/>
      <c r="R35" s="140"/>
      <c r="S35" s="140"/>
      <c r="T35" s="140"/>
      <c r="U35" s="140"/>
      <c r="V35" s="140"/>
      <c r="W35" s="140"/>
      <c r="X35" s="140"/>
    </row>
    <row r="36" spans="1:24" s="142" customFormat="1" ht="14.7" thickBot="1" x14ac:dyDescent="0.6">
      <c r="A36" s="103"/>
      <c r="B36" s="140"/>
      <c r="C36" s="140"/>
      <c r="D36" s="140"/>
      <c r="E36" s="140"/>
      <c r="F36" s="140"/>
      <c r="H36" s="141"/>
      <c r="I36" s="268"/>
      <c r="J36" s="271"/>
      <c r="K36" s="272"/>
      <c r="L36" s="140"/>
      <c r="M36" s="243"/>
      <c r="N36" s="140"/>
      <c r="O36" s="140"/>
      <c r="P36" s="140"/>
      <c r="Q36" s="140"/>
      <c r="R36" s="140"/>
      <c r="S36" s="140"/>
      <c r="T36" s="140"/>
      <c r="U36" s="140"/>
      <c r="V36" s="140"/>
      <c r="W36" s="140"/>
      <c r="X36" s="140"/>
    </row>
    <row r="37" spans="1:24" s="142" customFormat="1" ht="14.4" x14ac:dyDescent="0.55000000000000004">
      <c r="A37" s="103" t="s">
        <v>20</v>
      </c>
      <c r="B37" s="247"/>
      <c r="C37" s="248"/>
      <c r="D37" s="248"/>
      <c r="E37" s="249"/>
      <c r="F37" s="140"/>
      <c r="G37" s="243"/>
      <c r="H37" s="293">
        <f>IF(B37="",1,"")</f>
        <v>1</v>
      </c>
      <c r="I37" s="103"/>
      <c r="J37" s="103"/>
      <c r="K37" s="103"/>
      <c r="L37" s="140"/>
      <c r="M37" s="140"/>
      <c r="N37" s="140"/>
      <c r="O37" s="140"/>
      <c r="P37" s="140"/>
      <c r="Q37" s="140"/>
      <c r="R37" s="140"/>
      <c r="S37" s="140"/>
      <c r="T37" s="140"/>
      <c r="U37" s="140"/>
      <c r="V37" s="140"/>
      <c r="W37" s="140"/>
      <c r="X37" s="140"/>
    </row>
    <row r="38" spans="1:24" s="142" customFormat="1" ht="14.7" thickBot="1" x14ac:dyDescent="0.6">
      <c r="A38" s="140"/>
      <c r="B38" s="250"/>
      <c r="C38" s="251"/>
      <c r="D38" s="251"/>
      <c r="E38" s="252"/>
      <c r="F38" s="140"/>
      <c r="G38" s="243"/>
      <c r="H38" s="293"/>
      <c r="I38" s="274" t="s">
        <v>303</v>
      </c>
      <c r="J38" s="274"/>
      <c r="K38" s="274"/>
      <c r="L38" s="140"/>
      <c r="M38" s="140"/>
      <c r="N38" s="140"/>
      <c r="O38" s="140"/>
      <c r="P38" s="140"/>
      <c r="Q38" s="140"/>
      <c r="R38" s="140"/>
      <c r="S38" s="140"/>
      <c r="T38" s="140"/>
      <c r="U38" s="140"/>
      <c r="V38" s="140"/>
      <c r="W38" s="140"/>
      <c r="X38" s="140"/>
    </row>
    <row r="39" spans="1:24" s="142" customFormat="1" ht="14.4" x14ac:dyDescent="0.55000000000000004">
      <c r="A39" s="145"/>
      <c r="B39" s="145"/>
      <c r="C39" s="145"/>
      <c r="D39" s="145"/>
      <c r="E39" s="145"/>
      <c r="F39" s="145"/>
      <c r="H39" s="140"/>
      <c r="I39" s="274"/>
      <c r="J39" s="274"/>
      <c r="K39" s="274"/>
      <c r="L39" s="140"/>
      <c r="M39" s="140"/>
      <c r="N39" s="140"/>
      <c r="O39" s="140"/>
      <c r="P39" s="140"/>
      <c r="Q39" s="140"/>
      <c r="R39" s="140"/>
      <c r="S39" s="140"/>
      <c r="T39" s="140"/>
      <c r="U39" s="140"/>
      <c r="V39" s="140"/>
      <c r="W39" s="140"/>
      <c r="X39" s="140"/>
    </row>
    <row r="40" spans="1:24" s="142" customFormat="1" ht="14.4" x14ac:dyDescent="0.55000000000000004">
      <c r="A40" s="140"/>
      <c r="B40" s="140"/>
      <c r="C40" s="140"/>
      <c r="D40" s="140"/>
      <c r="E40" s="140"/>
      <c r="F40" s="140"/>
      <c r="G40" s="140"/>
      <c r="H40" s="140"/>
      <c r="I40" s="140"/>
      <c r="J40" s="140"/>
      <c r="K40" s="140"/>
      <c r="L40" s="140"/>
      <c r="M40" s="140"/>
      <c r="N40" s="140"/>
      <c r="O40" s="140"/>
      <c r="P40" s="140"/>
      <c r="Q40" s="140"/>
      <c r="R40" s="140"/>
      <c r="S40" s="140"/>
      <c r="T40" s="140"/>
      <c r="U40" s="140"/>
      <c r="V40" s="140"/>
      <c r="W40" s="140"/>
      <c r="X40" s="140"/>
    </row>
    <row r="41" spans="1:24" s="142" customFormat="1" ht="14.4" x14ac:dyDescent="0.55000000000000004">
      <c r="A41" s="140"/>
      <c r="B41" s="140"/>
      <c r="C41" s="140"/>
      <c r="D41" s="140"/>
      <c r="E41" s="140"/>
      <c r="F41" s="140"/>
      <c r="G41" s="140"/>
      <c r="H41" s="140"/>
      <c r="I41" s="140"/>
      <c r="J41" s="140"/>
      <c r="K41" s="140"/>
      <c r="L41" s="140"/>
      <c r="M41" s="140"/>
      <c r="N41" s="140"/>
      <c r="O41" s="140"/>
      <c r="P41" s="140"/>
      <c r="Q41" s="140"/>
      <c r="R41" s="140"/>
      <c r="S41" s="140"/>
      <c r="T41" s="140"/>
      <c r="U41" s="140"/>
      <c r="V41" s="140"/>
      <c r="W41" s="140"/>
      <c r="X41" s="140"/>
    </row>
    <row r="42" spans="1:24" s="142" customFormat="1" ht="14.4" x14ac:dyDescent="0.55000000000000004">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0"/>
    </row>
    <row r="43" spans="1:24" s="142" customFormat="1" ht="14.4" x14ac:dyDescent="0.55000000000000004">
      <c r="A43" s="140"/>
      <c r="B43" s="140"/>
      <c r="C43" s="140"/>
      <c r="D43" s="140"/>
      <c r="E43" s="140"/>
      <c r="F43" s="140"/>
      <c r="G43" s="140"/>
      <c r="H43" s="140"/>
      <c r="I43" s="140"/>
      <c r="J43" s="140"/>
      <c r="K43" s="140"/>
      <c r="L43" s="140"/>
      <c r="M43" s="140"/>
      <c r="O43" s="140"/>
      <c r="P43" s="140"/>
      <c r="Q43" s="140"/>
      <c r="R43" s="140"/>
      <c r="S43" s="140"/>
      <c r="T43" s="140"/>
      <c r="U43" s="140"/>
      <c r="V43" s="140"/>
      <c r="W43" s="140"/>
      <c r="X43" s="140"/>
    </row>
  </sheetData>
  <sheetProtection algorithmName="SHA-512" hashValue="KiMpiH9FTMN5Lor1wGeWg3KQUSWdl/vHDbQyE/LSEh8fTWQ81/xP4TaHYOWmrbaWAnyjRpeYv0fQv+yesfB/Fg==" saltValue="nt56uTA+s1rCIYuNUpyWxQ==" spinCount="100000" sheet="1" objects="1" scenarios="1" selectLockedCells="1"/>
  <mergeCells count="30">
    <mergeCell ref="J32:K32"/>
    <mergeCell ref="I30:K30"/>
    <mergeCell ref="A21:K22"/>
    <mergeCell ref="H37:H38"/>
    <mergeCell ref="H34:H35"/>
    <mergeCell ref="G37:G38"/>
    <mergeCell ref="G34:G35"/>
    <mergeCell ref="C2:K2"/>
    <mergeCell ref="B7:D7"/>
    <mergeCell ref="A13:J13"/>
    <mergeCell ref="A14:J14"/>
    <mergeCell ref="A15:J15"/>
    <mergeCell ref="D4:K4"/>
    <mergeCell ref="D5:K5"/>
    <mergeCell ref="M33:M34"/>
    <mergeCell ref="M35:M36"/>
    <mergeCell ref="A16:J16"/>
    <mergeCell ref="A17:J17"/>
    <mergeCell ref="B37:E38"/>
    <mergeCell ref="A19:J19"/>
    <mergeCell ref="A20:J20"/>
    <mergeCell ref="A24:I26"/>
    <mergeCell ref="B34:E35"/>
    <mergeCell ref="A32:E32"/>
    <mergeCell ref="I33:I34"/>
    <mergeCell ref="I35:I36"/>
    <mergeCell ref="J35:K36"/>
    <mergeCell ref="J33:K34"/>
    <mergeCell ref="I38:K39"/>
    <mergeCell ref="A18:J18"/>
  </mergeCells>
  <conditionalFormatting sqref="G34">
    <cfRule type="expression" dxfId="84" priority="19">
      <formula>$H$34=1</formula>
    </cfRule>
  </conditionalFormatting>
  <conditionalFormatting sqref="M32">
    <cfRule type="expression" dxfId="83" priority="17">
      <formula>$N$32=1</formula>
    </cfRule>
  </conditionalFormatting>
  <conditionalFormatting sqref="G37">
    <cfRule type="expression" dxfId="82" priority="14">
      <formula>$H$37=1</formula>
    </cfRule>
  </conditionalFormatting>
  <conditionalFormatting sqref="G32">
    <cfRule type="expression" dxfId="81" priority="13">
      <formula>H32=1</formula>
    </cfRule>
  </conditionalFormatting>
  <conditionalFormatting sqref="M35">
    <cfRule type="expression" dxfId="80" priority="12">
      <formula>$N$35=1</formula>
    </cfRule>
  </conditionalFormatting>
  <conditionalFormatting sqref="M33">
    <cfRule type="expression" dxfId="79" priority="11">
      <formula>$N$33=1</formula>
    </cfRule>
  </conditionalFormatting>
  <conditionalFormatting sqref="N13">
    <cfRule type="expression" dxfId="78" priority="10">
      <formula>$O$13=1</formula>
    </cfRule>
  </conditionalFormatting>
  <conditionalFormatting sqref="N14">
    <cfRule type="expression" dxfId="77" priority="9">
      <formula>$O$14=1</formula>
    </cfRule>
  </conditionalFormatting>
  <conditionalFormatting sqref="N15">
    <cfRule type="expression" dxfId="76" priority="8">
      <formula>$O$15=1</formula>
    </cfRule>
  </conditionalFormatting>
  <conditionalFormatting sqref="N16">
    <cfRule type="expression" dxfId="75" priority="7">
      <formula>$O$16=1</formula>
    </cfRule>
  </conditionalFormatting>
  <conditionalFormatting sqref="N17">
    <cfRule type="expression" dxfId="74" priority="6">
      <formula>$O$17=1</formula>
    </cfRule>
  </conditionalFormatting>
  <conditionalFormatting sqref="N19">
    <cfRule type="expression" dxfId="73" priority="5">
      <formula>$O$19=1</formula>
    </cfRule>
  </conditionalFormatting>
  <conditionalFormatting sqref="M4">
    <cfRule type="expression" dxfId="72" priority="4">
      <formula>$N$4=1</formula>
    </cfRule>
  </conditionalFormatting>
  <conditionalFormatting sqref="A21:K22">
    <cfRule type="expression" dxfId="71" priority="2">
      <formula>$M$22&gt;0</formula>
    </cfRule>
  </conditionalFormatting>
  <conditionalFormatting sqref="N18">
    <cfRule type="expression" dxfId="70" priority="1">
      <formula>$O$18=1</formula>
    </cfRule>
  </conditionalFormatting>
  <dataValidations count="1">
    <dataValidation type="list" allowBlank="1" showInputMessage="1" showErrorMessage="1" sqref="K13:K19" xr:uid="{B6804E1E-06D7-4F87-A77C-EA1D1CF28641}">
      <formula1>"Yes"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DD055-60B8-461E-85F6-CB98C4822E2A}">
  <sheetPr codeName="Sheet4"/>
  <dimension ref="A1:L24"/>
  <sheetViews>
    <sheetView showGridLines="0" workbookViewId="0">
      <selection activeCell="B11" sqref="B11"/>
    </sheetView>
  </sheetViews>
  <sheetFormatPr defaultColWidth="8.83984375" defaultRowHeight="14.4" x14ac:dyDescent="0.55000000000000004"/>
  <cols>
    <col min="1" max="1" width="62.578125" style="102" customWidth="1"/>
    <col min="2" max="2" width="15" style="102" customWidth="1"/>
    <col min="3" max="3" width="14.83984375" style="102" customWidth="1"/>
    <col min="4" max="4" width="14.15625" style="102" customWidth="1"/>
    <col min="5" max="5" width="11.15625" style="102" customWidth="1"/>
    <col min="6" max="6" width="12.15625" style="102" customWidth="1"/>
    <col min="7" max="7" width="11.15625" style="102" bestFit="1" customWidth="1"/>
    <col min="8" max="8" width="12.41796875" style="102" customWidth="1"/>
    <col min="9" max="9" width="9.83984375" style="102" bestFit="1" customWidth="1"/>
    <col min="10" max="10" width="12" style="102" hidden="1" customWidth="1"/>
    <col min="11" max="11" width="9" style="102" hidden="1" customWidth="1"/>
    <col min="12" max="12" width="9.578125" style="102" hidden="1" customWidth="1"/>
    <col min="13" max="13" width="8.83984375" style="102" customWidth="1"/>
    <col min="14" max="16384" width="8.83984375" style="102"/>
  </cols>
  <sheetData>
    <row r="1" spans="1:12" ht="20.399999999999999" x14ac:dyDescent="0.75">
      <c r="A1" s="104" t="s">
        <v>21</v>
      </c>
    </row>
    <row r="3" spans="1:12" x14ac:dyDescent="0.55000000000000004">
      <c r="A3" s="192" t="s">
        <v>2</v>
      </c>
    </row>
    <row r="4" spans="1:12" x14ac:dyDescent="0.55000000000000004">
      <c r="A4" s="106" t="s">
        <v>22</v>
      </c>
    </row>
    <row r="5" spans="1:12" x14ac:dyDescent="0.55000000000000004">
      <c r="A5" s="102" t="s">
        <v>23</v>
      </c>
    </row>
    <row r="7" spans="1:12" x14ac:dyDescent="0.55000000000000004">
      <c r="A7" s="102" t="s">
        <v>297</v>
      </c>
      <c r="B7" s="111"/>
      <c r="C7" s="110"/>
      <c r="D7" s="111"/>
    </row>
    <row r="10" spans="1:12" ht="28.8" x14ac:dyDescent="0.55000000000000004">
      <c r="A10" s="193" t="s">
        <v>24</v>
      </c>
      <c r="B10" s="193" t="s">
        <v>25</v>
      </c>
      <c r="C10" s="193" t="s">
        <v>26</v>
      </c>
      <c r="D10" s="193" t="s">
        <v>27</v>
      </c>
      <c r="E10" s="193" t="s">
        <v>28</v>
      </c>
      <c r="F10" s="193" t="s">
        <v>29</v>
      </c>
      <c r="G10" s="193" t="s">
        <v>30</v>
      </c>
      <c r="H10" s="193" t="s">
        <v>31</v>
      </c>
      <c r="I10" s="193" t="s">
        <v>32</v>
      </c>
      <c r="J10" s="112" t="s">
        <v>33</v>
      </c>
      <c r="K10" s="194" t="s">
        <v>34</v>
      </c>
      <c r="L10" s="112" t="s">
        <v>35</v>
      </c>
    </row>
    <row r="11" spans="1:12" x14ac:dyDescent="0.55000000000000004">
      <c r="A11" s="195" t="s">
        <v>36</v>
      </c>
      <c r="B11" s="76"/>
      <c r="C11" s="76"/>
      <c r="D11" s="76"/>
      <c r="E11" s="76"/>
      <c r="F11" s="76"/>
      <c r="G11" s="76"/>
      <c r="H11" s="76"/>
      <c r="I11" s="76"/>
    </row>
    <row r="12" spans="1:12" x14ac:dyDescent="0.55000000000000004">
      <c r="A12" s="196" t="s">
        <v>37</v>
      </c>
      <c r="B12" s="57"/>
      <c r="C12" s="57"/>
      <c r="D12" s="57"/>
      <c r="E12" s="57"/>
      <c r="F12" s="57"/>
      <c r="G12" s="57"/>
      <c r="H12" s="57"/>
      <c r="I12" s="57"/>
      <c r="L12" s="125"/>
    </row>
    <row r="13" spans="1:12" x14ac:dyDescent="0.55000000000000004">
      <c r="A13" s="196" t="s">
        <v>38</v>
      </c>
      <c r="B13" s="57"/>
      <c r="C13" s="57"/>
      <c r="D13" s="57"/>
      <c r="E13" s="57"/>
      <c r="F13" s="57"/>
      <c r="G13" s="57"/>
      <c r="H13" s="57"/>
      <c r="I13" s="57"/>
      <c r="J13" s="158">
        <f>SUM(B13:G13)</f>
        <v>0</v>
      </c>
      <c r="K13" s="102">
        <f>MAX(H13,I13)</f>
        <v>0</v>
      </c>
      <c r="L13" s="125">
        <f>IFERROR(J13/SUM(J13:K13),0)</f>
        <v>0</v>
      </c>
    </row>
    <row r="14" spans="1:12" x14ac:dyDescent="0.55000000000000004">
      <c r="A14" s="196" t="s">
        <v>39</v>
      </c>
      <c r="B14" s="57"/>
      <c r="C14" s="57"/>
      <c r="D14" s="57"/>
      <c r="E14" s="57"/>
      <c r="F14" s="57"/>
      <c r="G14" s="57"/>
      <c r="H14" s="57"/>
      <c r="I14" s="57"/>
    </row>
    <row r="15" spans="1:12" x14ac:dyDescent="0.55000000000000004">
      <c r="A15" s="197" t="s">
        <v>40</v>
      </c>
      <c r="B15" s="77"/>
      <c r="C15" s="77"/>
      <c r="D15" s="77"/>
      <c r="E15" s="77"/>
      <c r="F15" s="77"/>
      <c r="G15" s="77"/>
      <c r="H15" s="77"/>
      <c r="I15" s="77"/>
    </row>
    <row r="16" spans="1:12" ht="14.7" thickBot="1" x14ac:dyDescent="0.6">
      <c r="B16" s="159">
        <f>B11*B15*B14</f>
        <v>0</v>
      </c>
      <c r="C16" s="159">
        <f t="shared" ref="C16:I16" si="0">C11*C15*C14</f>
        <v>0</v>
      </c>
      <c r="D16" s="159">
        <f>D11*D15*D14</f>
        <v>0</v>
      </c>
      <c r="E16" s="159">
        <f t="shared" si="0"/>
        <v>0</v>
      </c>
      <c r="F16" s="159">
        <f t="shared" si="0"/>
        <v>0</v>
      </c>
      <c r="G16" s="159">
        <f t="shared" si="0"/>
        <v>0</v>
      </c>
      <c r="H16" s="159">
        <f t="shared" si="0"/>
        <v>0</v>
      </c>
      <c r="I16" s="159">
        <f t="shared" si="0"/>
        <v>0</v>
      </c>
    </row>
    <row r="17" spans="1:12" x14ac:dyDescent="0.55000000000000004">
      <c r="B17" s="101"/>
      <c r="C17" s="101"/>
      <c r="D17" s="101"/>
      <c r="E17" s="101"/>
      <c r="F17" s="101"/>
      <c r="G17" s="101"/>
      <c r="H17" s="101"/>
      <c r="I17" s="101"/>
    </row>
    <row r="18" spans="1:12" ht="14.7" hidden="1" thickBot="1" x14ac:dyDescent="0.6">
      <c r="A18" s="102" t="s">
        <v>41</v>
      </c>
      <c r="B18" s="160">
        <f>SUM(B16:I16)</f>
        <v>0</v>
      </c>
      <c r="J18" s="121">
        <f>SUM(B16:G16)</f>
        <v>0</v>
      </c>
      <c r="L18" s="83">
        <f>IFERROR(J18/B18,0)</f>
        <v>0</v>
      </c>
    </row>
    <row r="19" spans="1:12" x14ac:dyDescent="0.55000000000000004">
      <c r="A19" s="108" t="s">
        <v>42</v>
      </c>
      <c r="J19" s="198"/>
    </row>
    <row r="21" spans="1:12" ht="28.8" x14ac:dyDescent="0.55000000000000004">
      <c r="A21" s="193" t="s">
        <v>273</v>
      </c>
      <c r="B21" s="193" t="s">
        <v>25</v>
      </c>
      <c r="C21" s="193" t="s">
        <v>26</v>
      </c>
      <c r="D21" s="193" t="s">
        <v>27</v>
      </c>
      <c r="E21" s="193" t="s">
        <v>28</v>
      </c>
      <c r="F21" s="193" t="s">
        <v>29</v>
      </c>
      <c r="G21" s="193" t="s">
        <v>30</v>
      </c>
      <c r="H21" s="193" t="s">
        <v>31</v>
      </c>
      <c r="I21" s="193" t="s">
        <v>32</v>
      </c>
    </row>
    <row r="22" spans="1:12" x14ac:dyDescent="0.55000000000000004">
      <c r="A22" s="196" t="s">
        <v>37</v>
      </c>
      <c r="B22" s="57"/>
      <c r="C22" s="57"/>
      <c r="D22" s="57"/>
      <c r="E22" s="57"/>
      <c r="F22" s="57"/>
      <c r="G22" s="57"/>
      <c r="H22" s="57"/>
      <c r="I22" s="57"/>
    </row>
    <row r="23" spans="1:12" x14ac:dyDescent="0.55000000000000004">
      <c r="A23" s="196" t="s">
        <v>43</v>
      </c>
      <c r="B23" s="57"/>
      <c r="C23" s="57"/>
      <c r="D23" s="57"/>
      <c r="E23" s="57"/>
      <c r="F23" s="57"/>
      <c r="G23" s="57"/>
      <c r="H23" s="57"/>
      <c r="I23" s="57"/>
    </row>
    <row r="24" spans="1:12" x14ac:dyDescent="0.55000000000000004">
      <c r="A24" s="199" t="s">
        <v>44</v>
      </c>
      <c r="B24" s="77"/>
      <c r="C24" s="77"/>
      <c r="D24" s="77"/>
      <c r="E24" s="77"/>
      <c r="F24" s="77"/>
      <c r="G24" s="77"/>
      <c r="H24" s="77"/>
      <c r="I24" s="77"/>
    </row>
  </sheetData>
  <sheetProtection algorithmName="SHA-512" hashValue="Dbuede1A0qSPLngMSPMdXXQ6gGXXHHQQullD9MH+n43PZNHaCiRTJvHMHmMTQ+om+A+fpxp1W9ji5RExInvbGA==" saltValue="icQZOQBROYjcTMEhQmeJKw==" spinCount="100000" sheet="1" objects="1" scenarios="1" selectLockedCells="1"/>
  <dataValidations count="1">
    <dataValidation type="decimal" operator="greaterThan" allowBlank="1" showInputMessage="1" showErrorMessage="1" sqref="B22:I23 B12:I14" xr:uid="{37827E33-3EDD-4965-81EB-FB04B5675A9E}">
      <formula1>0</formula1>
    </dataValidation>
  </dataValidations>
  <pageMargins left="0.7" right="0.7" top="0.75" bottom="0.75" header="0.3" footer="0.3"/>
  <pageSetup orientation="portrait" r:id="rId1"/>
  <ignoredErrors>
    <ignoredError sqref="J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D2B8-4D8C-41CE-9EC9-D5F1E05FAE3A}">
  <sheetPr codeName="Sheet1">
    <pageSetUpPr fitToPage="1"/>
  </sheetPr>
  <dimension ref="A1:BC62"/>
  <sheetViews>
    <sheetView showGridLines="0" zoomScale="75" zoomScaleNormal="75" zoomScalePageLayoutView="85" workbookViewId="0">
      <selection activeCell="D75" sqref="D75"/>
    </sheetView>
  </sheetViews>
  <sheetFormatPr defaultColWidth="0" defaultRowHeight="16.5" outlineLevelRow="1" x14ac:dyDescent="0.75"/>
  <cols>
    <col min="1" max="1" width="17.578125" style="1" customWidth="1"/>
    <col min="2" max="2" width="20.15625" style="1" customWidth="1"/>
    <col min="3" max="3" width="15.15625" style="1" customWidth="1"/>
    <col min="4" max="4" width="19.15625" style="1" customWidth="1"/>
    <col min="5" max="5" width="16.578125" style="1" customWidth="1"/>
    <col min="6" max="9" width="22.15625" style="1" customWidth="1"/>
    <col min="10" max="10" width="16.578125" style="1" customWidth="1"/>
    <col min="11" max="11" width="19.15625" style="1" customWidth="1"/>
    <col min="12" max="15" width="16.578125" style="1" customWidth="1"/>
    <col min="16" max="16" width="42.41796875" style="1" customWidth="1"/>
    <col min="17" max="17" width="12.83984375" style="1" bestFit="1" customWidth="1"/>
    <col min="18" max="19" width="11.578125" style="1" hidden="1" customWidth="1"/>
    <col min="20" max="20" width="18.83984375" style="1" hidden="1" customWidth="1"/>
    <col min="21" max="27" width="15.578125" style="1" hidden="1" customWidth="1"/>
    <col min="28" max="28" width="18.578125" style="1" hidden="1" customWidth="1"/>
    <col min="29" max="38" width="15.578125" style="1" hidden="1" customWidth="1"/>
    <col min="39" max="39" width="18.15625" style="1" customWidth="1" collapsed="1"/>
    <col min="40" max="40" width="11" style="1" hidden="1" customWidth="1"/>
    <col min="41" max="41" width="8.83984375" style="1" hidden="1" customWidth="1"/>
    <col min="42" max="42" width="14" style="1" hidden="1" customWidth="1"/>
    <col min="43" max="43" width="9.15625" style="1" hidden="1" customWidth="1"/>
    <col min="44" max="44" width="15.83984375" style="1" hidden="1" customWidth="1"/>
    <col min="45" max="45" width="12.578125" style="1" hidden="1" customWidth="1"/>
    <col min="46" max="46" width="15.83984375" style="1" hidden="1" customWidth="1"/>
    <col min="47" max="47" width="13.15625" style="1" hidden="1" customWidth="1"/>
    <col min="48" max="48" width="14" style="1" hidden="1" customWidth="1"/>
    <col min="49" max="49" width="15.83984375" style="1" hidden="1" customWidth="1"/>
    <col min="50" max="50" width="13.15625" style="1" hidden="1" customWidth="1"/>
    <col min="51" max="51" width="14" style="1" hidden="1" customWidth="1"/>
    <col min="52" max="52" width="13.15625" style="1" hidden="1" customWidth="1"/>
    <col min="53" max="53" width="14" style="1" hidden="1" customWidth="1"/>
    <col min="54" max="54" width="13.15625" style="1" hidden="1" customWidth="1"/>
    <col min="55" max="55" width="14" style="1" hidden="1" customWidth="1"/>
    <col min="56" max="16384" width="9.15625" style="1" hidden="1"/>
  </cols>
  <sheetData>
    <row r="1" spans="1:38" ht="21" customHeight="1" thickBot="1" x14ac:dyDescent="0.8">
      <c r="A1" s="2" t="s">
        <v>45</v>
      </c>
      <c r="B1" s="3"/>
      <c r="C1" s="3"/>
      <c r="D1" s="3"/>
      <c r="E1" s="3"/>
      <c r="F1" s="3"/>
      <c r="G1" s="3"/>
      <c r="H1" s="3"/>
      <c r="I1" s="3"/>
      <c r="J1" s="3"/>
      <c r="K1" s="3"/>
      <c r="L1" s="3"/>
      <c r="M1" s="3"/>
      <c r="N1" s="3"/>
      <c r="O1" s="3"/>
      <c r="T1" s="294" t="s">
        <v>46</v>
      </c>
      <c r="U1" s="295"/>
      <c r="V1" s="295"/>
      <c r="W1" s="295"/>
      <c r="X1" s="295"/>
      <c r="Y1" s="295"/>
      <c r="Z1" s="296"/>
      <c r="AA1" s="294" t="s">
        <v>47</v>
      </c>
      <c r="AB1" s="295"/>
      <c r="AC1" s="295"/>
      <c r="AD1" s="295"/>
      <c r="AE1" s="295"/>
      <c r="AF1" s="295"/>
      <c r="AG1" s="295"/>
      <c r="AH1" s="295"/>
      <c r="AI1" s="295"/>
      <c r="AJ1" s="295"/>
      <c r="AK1" s="295"/>
      <c r="AL1" s="296"/>
    </row>
    <row r="2" spans="1:38" s="13" customFormat="1" ht="49.8" thickBot="1" x14ac:dyDescent="0.6">
      <c r="A2" s="46" t="s">
        <v>48</v>
      </c>
      <c r="B2" s="47" t="s">
        <v>49</v>
      </c>
      <c r="C2" s="47" t="s">
        <v>50</v>
      </c>
      <c r="D2" s="48" t="s">
        <v>51</v>
      </c>
      <c r="E2" s="47" t="s">
        <v>52</v>
      </c>
      <c r="F2" s="47" t="s">
        <v>53</v>
      </c>
      <c r="G2" s="47" t="s">
        <v>54</v>
      </c>
      <c r="H2" s="47" t="s">
        <v>55</v>
      </c>
      <c r="I2" s="47" t="s">
        <v>56</v>
      </c>
      <c r="J2" s="47" t="s">
        <v>57</v>
      </c>
      <c r="K2" s="47" t="s">
        <v>58</v>
      </c>
      <c r="L2" s="47" t="s">
        <v>59</v>
      </c>
      <c r="M2" s="46" t="s">
        <v>60</v>
      </c>
      <c r="N2" s="46" t="s">
        <v>61</v>
      </c>
      <c r="O2" s="46" t="s">
        <v>62</v>
      </c>
      <c r="P2" s="43" t="s">
        <v>63</v>
      </c>
      <c r="Q2" s="43" t="s">
        <v>64</v>
      </c>
      <c r="R2" s="43" t="s">
        <v>65</v>
      </c>
      <c r="S2" s="43" t="s">
        <v>66</v>
      </c>
      <c r="T2" s="42" t="s">
        <v>67</v>
      </c>
      <c r="U2" s="41" t="s">
        <v>68</v>
      </c>
      <c r="V2" s="41" t="s">
        <v>69</v>
      </c>
      <c r="W2" s="41" t="s">
        <v>70</v>
      </c>
      <c r="X2" s="41" t="s">
        <v>71</v>
      </c>
      <c r="Y2" s="41" t="s">
        <v>72</v>
      </c>
      <c r="Z2" s="40" t="s">
        <v>73</v>
      </c>
      <c r="AA2" s="39" t="s">
        <v>74</v>
      </c>
      <c r="AB2" s="38" t="s">
        <v>75</v>
      </c>
      <c r="AC2" s="38" t="s">
        <v>76</v>
      </c>
      <c r="AD2" s="38" t="s">
        <v>77</v>
      </c>
      <c r="AE2" s="38" t="s">
        <v>78</v>
      </c>
      <c r="AF2" s="37" t="s">
        <v>79</v>
      </c>
      <c r="AG2" s="39" t="s">
        <v>80</v>
      </c>
      <c r="AH2" s="38" t="s">
        <v>81</v>
      </c>
      <c r="AI2" s="38" t="s">
        <v>82</v>
      </c>
      <c r="AJ2" s="38" t="s">
        <v>83</v>
      </c>
      <c r="AK2" s="38" t="s">
        <v>84</v>
      </c>
      <c r="AL2" s="37" t="s">
        <v>85</v>
      </c>
    </row>
    <row r="3" spans="1:38" ht="17.100000000000001" customHeight="1" x14ac:dyDescent="0.75">
      <c r="A3" s="49" t="s">
        <v>86</v>
      </c>
      <c r="B3" s="50" t="s">
        <v>87</v>
      </c>
      <c r="C3" s="50" t="s">
        <v>88</v>
      </c>
      <c r="D3" s="50">
        <v>40</v>
      </c>
      <c r="E3" s="50">
        <v>38</v>
      </c>
      <c r="F3" s="51">
        <v>15.5</v>
      </c>
      <c r="G3" s="51">
        <v>2</v>
      </c>
      <c r="H3" s="51">
        <v>2</v>
      </c>
      <c r="I3" s="51">
        <v>1.5</v>
      </c>
      <c r="J3" s="52">
        <f>Tbl_CBStaff_Site1[[#This Row],[BASE HOURLY WAGE
(excl. WEG,GOF,WCF)]]+Tbl_CBStaff_Site1[[#This Row],[WAGE ENHANCEMENT GRANT (WEG)]]+Tbl_CBStaff_Site1[[#This Row],[GENERAL OPERATING FUND (GOF)]]+Tbl_CBStaff_Site1[[#This Row],[WORKFORCE COMP. (WCF)]]</f>
        <v>21</v>
      </c>
      <c r="K3" s="50" t="s">
        <v>89</v>
      </c>
      <c r="L3" s="53">
        <f>Tbl_CBStaff_Site1[[#This Row],[HRS/WK]]*Tbl_CBStaff_Site1[[#This Row],[WEEKS/YR]]*Tbl_CBStaff_Site1[[#This Row],[HOURLY 
WAGE]]</f>
        <v>31920</v>
      </c>
      <c r="M3" s="54">
        <v>0.17499999999999999</v>
      </c>
      <c r="N3" s="53">
        <f>Tbl_CBStaff_Site1[[#This Row],[TOTAL SALARIES]]*Tbl_CBStaff_Site1[[#This Row],[MANDATORY BENEFITS (%)]]</f>
        <v>5586</v>
      </c>
      <c r="O3" s="53">
        <f>+Tbl_CBStaff_Site1[[#This Row],[TOTAL SALARIES]]+Tbl_CBStaff_Site1[[#This Row],[TOTAL 
BENEFITS]]</f>
        <v>37506</v>
      </c>
      <c r="T3" s="36"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Yes</v>
      </c>
      <c r="U3" s="34">
        <f>IF(Tbl_CBStaff_Site1[[#This Row],[WEG Eligibility]]="Yes",Tbl_CBStaff_Site1[[#This Row],[HRS/WK]]*Tbl_CBStaff_Site1[[#This Row],[WEEKS/YR]],0)</f>
        <v>1520</v>
      </c>
      <c r="V3" s="35">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2</v>
      </c>
      <c r="W3" s="34">
        <f>Tbl_CBStaff_Site1[[#This Row],[WEG 
Eligible Hrs]]*Tbl_CBStaff_Site1[[#This Row],[WEG 
Rate]]</f>
        <v>3040</v>
      </c>
      <c r="X3" s="34">
        <f>Tbl_CBStaff_Site1[[#This Row],[WEG 
Salary]]*0.175</f>
        <v>532</v>
      </c>
      <c r="Y3" s="34">
        <f>150*Tbl_CBStaff_Site1[[#This Row],[WEG 
Eligible Hrs]]/1754.5</f>
        <v>129.95155314904531</v>
      </c>
      <c r="Z3" s="33">
        <f>+Tbl_CBStaff_Site1[[#This Row],[WEG 
Salary]]+Tbl_CBStaff_Site1[[#This Row],[WEG 
Benefits]]+Tbl_CBStaff_Site1[[#This Row],[Suppl. Grant]]</f>
        <v>3701.9515531490451</v>
      </c>
      <c r="AA3" s="31" t="e">
        <v>#REF!</v>
      </c>
      <c r="AB3" s="14" t="e">
        <f>IF(Tbl_CBStaff_Site1[[#This Row],[WF Eligibility]]="Yes", Tbl_CBStaff_Site1[[#This Row],[WEG 
Eligible Hrs]], 0 )</f>
        <v>#REF!</v>
      </c>
      <c r="AC3" s="27" t="e">
        <v>#REF!</v>
      </c>
      <c r="AD3" s="27" t="e">
        <f>Tbl_CBStaff_Site1[[#This Row],[WF Eligible Rate]]*Tbl_CBStaff_Site1[[#This Row],[WF Eligible Hrs]]</f>
        <v>#REF!</v>
      </c>
      <c r="AE3" s="27" t="e">
        <f>+Tbl_CBStaff_Site1[[#This Row],[WF Salary]]*0.175</f>
        <v>#REF!</v>
      </c>
      <c r="AF3" s="26" t="e">
        <f>+Tbl_CBStaff_Site1[[#This Row],[WF Salary]]+Tbl_CBStaff_Site1[[#This Row],[WF Benefits]]</f>
        <v>#REF!</v>
      </c>
      <c r="AG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 s="29">
        <f>IF(Tbl_CBStaff_Site1[[#This Row],[AI
Eligibility]]="Yes", Tbl_CBStaff_Site1[[#This Row],[WEG 
Eligible Hrs]], 0 )</f>
        <v>0</v>
      </c>
      <c r="AI3" s="27">
        <f>IF(Tbl_CBStaff_Site1[[#This Row],[AI
Eligibility]]="Yes", MIN(1, 25-(Tbl_CBStaff_Site1[[#This Row],[BASE HOURLY WAGE
(excl. WEG,GOF,WCF)]]+Tbl_CBStaff_Site1[[#This Row],[WEG 
Rate]])), 0 )</f>
        <v>0</v>
      </c>
      <c r="AJ3" s="28">
        <f>Tbl_CBStaff_Site1[[#This Row],[AI 
Eligible Hrs]]*Tbl_CBStaff_Site1[[#This Row],[AI 
Eligible Rate]]</f>
        <v>0</v>
      </c>
      <c r="AK3" s="27">
        <f>Tbl_CBStaff_Site1[[#This Row],[AI 
Salary]]*0.175</f>
        <v>0</v>
      </c>
      <c r="AL3" s="26">
        <f>+Tbl_CBStaff_Site1[[#This Row],[AI 
Salary]]+Tbl_CBStaff_Site1[[#This Row],[AI 
Benefits]]</f>
        <v>0</v>
      </c>
    </row>
    <row r="4" spans="1:38" ht="17.100000000000001" customHeight="1" x14ac:dyDescent="0.75">
      <c r="A4" s="55"/>
      <c r="B4" s="50"/>
      <c r="C4" s="50"/>
      <c r="D4" s="50"/>
      <c r="E4" s="50"/>
      <c r="F4" s="67"/>
      <c r="G4" s="67"/>
      <c r="H4" s="67"/>
      <c r="I4" s="67"/>
      <c r="J4" s="52">
        <f>Tbl_CBStaff_Site1[[#This Row],[BASE HOURLY WAGE
(excl. WEG,GOF,WCF)]]+Tbl_CBStaff_Site1[[#This Row],[WAGE ENHANCEMENT GRANT (WEG)]]+Tbl_CBStaff_Site1[[#This Row],[GENERAL OPERATING FUND (GOF)]]+Tbl_CBStaff_Site1[[#This Row],[WORKFORCE COMP. (WCF)]]</f>
        <v>0</v>
      </c>
      <c r="K4" s="50" t="s">
        <v>89</v>
      </c>
      <c r="L4" s="53">
        <f>Tbl_CBStaff_Site1[[#This Row],[HRS/WK]]*Tbl_CBStaff_Site1[[#This Row],[WEEKS/YR]]*Tbl_CBStaff_Site1[[#This Row],[HOURLY 
WAGE]]</f>
        <v>0</v>
      </c>
      <c r="M4" s="54"/>
      <c r="N4" s="53">
        <f>Tbl_CBStaff_Site1[[#This Row],[TOTAL SALARIES]]*Tbl_CBStaff_Site1[[#This Row],[MANDATORY BENEFITS (%)]]</f>
        <v>0</v>
      </c>
      <c r="O4" s="53">
        <f>+Tbl_CBStaff_Site1[[#This Row],[TOTAL SALARIES]]+Tbl_CBStaff_Site1[[#This Row],[TOTAL 
BENEFITS]]</f>
        <v>0</v>
      </c>
      <c r="T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 s="68">
        <f>IF(Tbl_CBStaff_Site1[[#This Row],[WEG Eligibility]]="Yes",Tbl_CBStaff_Site1[[#This Row],[HRS/WK]]*Tbl_CBStaff_Site1[[#This Row],[WEEKS/YR]],0)</f>
        <v>0</v>
      </c>
      <c r="V4"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 s="69">
        <f>Tbl_CBStaff_Site1[[#This Row],[WEG 
Eligible Hrs]]*Tbl_CBStaff_Site1[[#This Row],[WEG 
Rate]]</f>
        <v>0</v>
      </c>
      <c r="X4" s="69">
        <f>Tbl_CBStaff_Site1[[#This Row],[WEG 
Salary]]*0.175</f>
        <v>0</v>
      </c>
      <c r="Y4" s="69">
        <f>150*Tbl_CBStaff_Site1[[#This Row],[WEG 
Eligible Hrs]]/1754.5</f>
        <v>0</v>
      </c>
      <c r="Z4" s="70">
        <f>+Tbl_CBStaff_Site1[[#This Row],[WEG 
Salary]]+Tbl_CBStaff_Site1[[#This Row],[WEG 
Benefits]]+Tbl_CBStaff_Site1[[#This Row],[Suppl. Grant]]</f>
        <v>0</v>
      </c>
      <c r="AA4" s="71" t="e">
        <v>#REF!</v>
      </c>
      <c r="AB4" s="72" t="e">
        <f>IF(Tbl_CBStaff_Site1[[#This Row],[WF Eligibility]]="Yes", Tbl_CBStaff_Site1[[#This Row],[WEG 
Eligible Hrs]], 0 )</f>
        <v>#REF!</v>
      </c>
      <c r="AC4" s="69" t="e">
        <v>#REF!</v>
      </c>
      <c r="AD4" s="69" t="e">
        <f>Tbl_CBStaff_Site1[[#This Row],[WF Eligible Rate]]*Tbl_CBStaff_Site1[[#This Row],[WF Eligible Hrs]]</f>
        <v>#REF!</v>
      </c>
      <c r="AE4" s="69" t="e">
        <f>+Tbl_CBStaff_Site1[[#This Row],[WF Salary]]*0.175</f>
        <v>#REF!</v>
      </c>
      <c r="AF4" s="73" t="e">
        <f>+Tbl_CBStaff_Site1[[#This Row],[WF Salary]]+Tbl_CBStaff_Site1[[#This Row],[WF Benefits]]</f>
        <v>#REF!</v>
      </c>
      <c r="AG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 s="68">
        <f>IF(Tbl_CBStaff_Site1[[#This Row],[AI
Eligibility]]="Yes", Tbl_CBStaff_Site1[[#This Row],[WEG 
Eligible Hrs]], 0 )</f>
        <v>0</v>
      </c>
      <c r="AI4" s="69">
        <f>IF(Tbl_CBStaff_Site1[[#This Row],[AI
Eligibility]]="Yes", MIN(1, 25-(Tbl_CBStaff_Site1[[#This Row],[BASE HOURLY WAGE
(excl. WEG,GOF,WCF)]]+Tbl_CBStaff_Site1[[#This Row],[WEG 
Rate]])), 0 )</f>
        <v>0</v>
      </c>
      <c r="AJ4" s="74">
        <f>Tbl_CBStaff_Site1[[#This Row],[AI 
Eligible Hrs]]*Tbl_CBStaff_Site1[[#This Row],[AI 
Eligible Rate]]</f>
        <v>0</v>
      </c>
      <c r="AK4" s="69">
        <f>Tbl_CBStaff_Site1[[#This Row],[AI 
Salary]]*0.175</f>
        <v>0</v>
      </c>
      <c r="AL4" s="70">
        <f>+Tbl_CBStaff_Site1[[#This Row],[AI 
Salary]]+Tbl_CBStaff_Site1[[#This Row],[AI 
Benefits]]</f>
        <v>0</v>
      </c>
    </row>
    <row r="5" spans="1:38" ht="17.100000000000001" customHeight="1" x14ac:dyDescent="0.75">
      <c r="A5" s="55"/>
      <c r="B5" s="50"/>
      <c r="C5" s="50"/>
      <c r="D5" s="50"/>
      <c r="E5" s="50"/>
      <c r="F5" s="67"/>
      <c r="G5" s="67"/>
      <c r="H5" s="67"/>
      <c r="I5" s="67"/>
      <c r="J5" s="52">
        <f>Tbl_CBStaff_Site1[[#This Row],[BASE HOURLY WAGE
(excl. WEG,GOF,WCF)]]+Tbl_CBStaff_Site1[[#This Row],[WAGE ENHANCEMENT GRANT (WEG)]]+Tbl_CBStaff_Site1[[#This Row],[GENERAL OPERATING FUND (GOF)]]+Tbl_CBStaff_Site1[[#This Row],[WORKFORCE COMP. (WCF)]]</f>
        <v>0</v>
      </c>
      <c r="K5" s="50" t="s">
        <v>89</v>
      </c>
      <c r="L5" s="53">
        <f>Tbl_CBStaff_Site1[[#This Row],[HRS/WK]]*Tbl_CBStaff_Site1[[#This Row],[WEEKS/YR]]*Tbl_CBStaff_Site1[[#This Row],[HOURLY 
WAGE]]</f>
        <v>0</v>
      </c>
      <c r="M5" s="54"/>
      <c r="N5" s="53">
        <f>Tbl_CBStaff_Site1[[#This Row],[TOTAL SALARIES]]*Tbl_CBStaff_Site1[[#This Row],[MANDATORY BENEFITS (%)]]</f>
        <v>0</v>
      </c>
      <c r="O5" s="53">
        <f>+Tbl_CBStaff_Site1[[#This Row],[TOTAL SALARIES]]+Tbl_CBStaff_Site1[[#This Row],[TOTAL 
BENEFITS]]</f>
        <v>0</v>
      </c>
      <c r="T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 s="68">
        <f>IF(Tbl_CBStaff_Site1[[#This Row],[WEG Eligibility]]="Yes",Tbl_CBStaff_Site1[[#This Row],[HRS/WK]]*Tbl_CBStaff_Site1[[#This Row],[WEEKS/YR]],0)</f>
        <v>0</v>
      </c>
      <c r="V5"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 s="69">
        <f>Tbl_CBStaff_Site1[[#This Row],[WEG 
Eligible Hrs]]*Tbl_CBStaff_Site1[[#This Row],[WEG 
Rate]]</f>
        <v>0</v>
      </c>
      <c r="X5" s="69">
        <f>Tbl_CBStaff_Site1[[#This Row],[WEG 
Salary]]*0.175</f>
        <v>0</v>
      </c>
      <c r="Y5" s="69">
        <f>150*Tbl_CBStaff_Site1[[#This Row],[WEG 
Eligible Hrs]]/1754.5</f>
        <v>0</v>
      </c>
      <c r="Z5" s="70">
        <f>+Tbl_CBStaff_Site1[[#This Row],[WEG 
Salary]]+Tbl_CBStaff_Site1[[#This Row],[WEG 
Benefits]]+Tbl_CBStaff_Site1[[#This Row],[Suppl. Grant]]</f>
        <v>0</v>
      </c>
      <c r="AA5" s="71" t="e">
        <v>#REF!</v>
      </c>
      <c r="AB5" s="72" t="e">
        <f>IF(Tbl_CBStaff_Site1[[#This Row],[WF Eligibility]]="Yes", Tbl_CBStaff_Site1[[#This Row],[WEG 
Eligible Hrs]], 0 )</f>
        <v>#REF!</v>
      </c>
      <c r="AC5" s="69" t="e">
        <v>#REF!</v>
      </c>
      <c r="AD5" s="69" t="e">
        <f>Tbl_CBStaff_Site1[[#This Row],[WF Eligible Rate]]*Tbl_CBStaff_Site1[[#This Row],[WF Eligible Hrs]]</f>
        <v>#REF!</v>
      </c>
      <c r="AE5" s="69" t="e">
        <f>+Tbl_CBStaff_Site1[[#This Row],[WF Salary]]*0.175</f>
        <v>#REF!</v>
      </c>
      <c r="AF5" s="73" t="e">
        <f>+Tbl_CBStaff_Site1[[#This Row],[WF Salary]]+Tbl_CBStaff_Site1[[#This Row],[WF Benefits]]</f>
        <v>#REF!</v>
      </c>
      <c r="AG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 s="68">
        <f>IF(Tbl_CBStaff_Site1[[#This Row],[AI
Eligibility]]="Yes", Tbl_CBStaff_Site1[[#This Row],[WEG 
Eligible Hrs]], 0 )</f>
        <v>0</v>
      </c>
      <c r="AI5" s="69">
        <f>IF(Tbl_CBStaff_Site1[[#This Row],[AI
Eligibility]]="Yes", MIN(1, 25-(Tbl_CBStaff_Site1[[#This Row],[BASE HOURLY WAGE
(excl. WEG,GOF,WCF)]]+Tbl_CBStaff_Site1[[#This Row],[WEG 
Rate]])), 0 )</f>
        <v>0</v>
      </c>
      <c r="AJ5" s="74">
        <f>Tbl_CBStaff_Site1[[#This Row],[AI 
Eligible Hrs]]*Tbl_CBStaff_Site1[[#This Row],[AI 
Eligible Rate]]</f>
        <v>0</v>
      </c>
      <c r="AK5" s="69">
        <f>Tbl_CBStaff_Site1[[#This Row],[AI 
Salary]]*0.175</f>
        <v>0</v>
      </c>
      <c r="AL5" s="70">
        <f>+Tbl_CBStaff_Site1[[#This Row],[AI 
Salary]]+Tbl_CBStaff_Site1[[#This Row],[AI 
Benefits]]</f>
        <v>0</v>
      </c>
    </row>
    <row r="6" spans="1:38" ht="17.100000000000001" customHeight="1" x14ac:dyDescent="0.75">
      <c r="A6" s="55"/>
      <c r="B6" s="50"/>
      <c r="C6" s="50"/>
      <c r="D6" s="50"/>
      <c r="E6" s="50"/>
      <c r="F6" s="67"/>
      <c r="G6" s="67"/>
      <c r="H6" s="67"/>
      <c r="I6" s="67"/>
      <c r="J6" s="52">
        <f>Tbl_CBStaff_Site1[[#This Row],[BASE HOURLY WAGE
(excl. WEG,GOF,WCF)]]+Tbl_CBStaff_Site1[[#This Row],[WAGE ENHANCEMENT GRANT (WEG)]]+Tbl_CBStaff_Site1[[#This Row],[GENERAL OPERATING FUND (GOF)]]+Tbl_CBStaff_Site1[[#This Row],[WORKFORCE COMP. (WCF)]]</f>
        <v>0</v>
      </c>
      <c r="K6" s="50" t="s">
        <v>89</v>
      </c>
      <c r="L6" s="53">
        <f>Tbl_CBStaff_Site1[[#This Row],[HRS/WK]]*Tbl_CBStaff_Site1[[#This Row],[WEEKS/YR]]*Tbl_CBStaff_Site1[[#This Row],[HOURLY 
WAGE]]</f>
        <v>0</v>
      </c>
      <c r="M6" s="54"/>
      <c r="N6" s="53">
        <f>Tbl_CBStaff_Site1[[#This Row],[TOTAL SALARIES]]*Tbl_CBStaff_Site1[[#This Row],[MANDATORY BENEFITS (%)]]</f>
        <v>0</v>
      </c>
      <c r="O6" s="53">
        <f>+Tbl_CBStaff_Site1[[#This Row],[TOTAL SALARIES]]+Tbl_CBStaff_Site1[[#This Row],[TOTAL 
BENEFITS]]</f>
        <v>0</v>
      </c>
      <c r="T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6" s="68">
        <f>IF(Tbl_CBStaff_Site1[[#This Row],[WEG Eligibility]]="Yes",Tbl_CBStaff_Site1[[#This Row],[HRS/WK]]*Tbl_CBStaff_Site1[[#This Row],[WEEKS/YR]],0)</f>
        <v>0</v>
      </c>
      <c r="V6"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6" s="69">
        <f>Tbl_CBStaff_Site1[[#This Row],[WEG 
Eligible Hrs]]*Tbl_CBStaff_Site1[[#This Row],[WEG 
Rate]]</f>
        <v>0</v>
      </c>
      <c r="X6" s="69">
        <f>Tbl_CBStaff_Site1[[#This Row],[WEG 
Salary]]*0.175</f>
        <v>0</v>
      </c>
      <c r="Y6" s="69">
        <f>150*Tbl_CBStaff_Site1[[#This Row],[WEG 
Eligible Hrs]]/1754.5</f>
        <v>0</v>
      </c>
      <c r="Z6" s="70">
        <f>+Tbl_CBStaff_Site1[[#This Row],[WEG 
Salary]]+Tbl_CBStaff_Site1[[#This Row],[WEG 
Benefits]]+Tbl_CBStaff_Site1[[#This Row],[Suppl. Grant]]</f>
        <v>0</v>
      </c>
      <c r="AA6" s="71" t="e">
        <v>#REF!</v>
      </c>
      <c r="AB6" s="72" t="e">
        <f>IF(Tbl_CBStaff_Site1[[#This Row],[WF Eligibility]]="Yes", Tbl_CBStaff_Site1[[#This Row],[WEG 
Eligible Hrs]], 0 )</f>
        <v>#REF!</v>
      </c>
      <c r="AC6" s="69" t="e">
        <v>#REF!</v>
      </c>
      <c r="AD6" s="69" t="e">
        <f>Tbl_CBStaff_Site1[[#This Row],[WF Eligible Rate]]*Tbl_CBStaff_Site1[[#This Row],[WF Eligible Hrs]]</f>
        <v>#REF!</v>
      </c>
      <c r="AE6" s="69" t="e">
        <f>+Tbl_CBStaff_Site1[[#This Row],[WF Salary]]*0.175</f>
        <v>#REF!</v>
      </c>
      <c r="AF6" s="73" t="e">
        <f>+Tbl_CBStaff_Site1[[#This Row],[WF Salary]]+Tbl_CBStaff_Site1[[#This Row],[WF Benefits]]</f>
        <v>#REF!</v>
      </c>
      <c r="AG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6" s="68">
        <f>IF(Tbl_CBStaff_Site1[[#This Row],[AI
Eligibility]]="Yes", Tbl_CBStaff_Site1[[#This Row],[WEG 
Eligible Hrs]], 0 )</f>
        <v>0</v>
      </c>
      <c r="AI6" s="69">
        <f>IF(Tbl_CBStaff_Site1[[#This Row],[AI
Eligibility]]="Yes", MIN(1, 25-(Tbl_CBStaff_Site1[[#This Row],[BASE HOURLY WAGE
(excl. WEG,GOF,WCF)]]+Tbl_CBStaff_Site1[[#This Row],[WEG 
Rate]])), 0 )</f>
        <v>0</v>
      </c>
      <c r="AJ6" s="74">
        <f>Tbl_CBStaff_Site1[[#This Row],[AI 
Eligible Hrs]]*Tbl_CBStaff_Site1[[#This Row],[AI 
Eligible Rate]]</f>
        <v>0</v>
      </c>
      <c r="AK6" s="69">
        <f>Tbl_CBStaff_Site1[[#This Row],[AI 
Salary]]*0.175</f>
        <v>0</v>
      </c>
      <c r="AL6" s="70">
        <f>+Tbl_CBStaff_Site1[[#This Row],[AI 
Salary]]+Tbl_CBStaff_Site1[[#This Row],[AI 
Benefits]]</f>
        <v>0</v>
      </c>
    </row>
    <row r="7" spans="1:38" ht="17.100000000000001" customHeight="1" x14ac:dyDescent="0.75">
      <c r="A7" s="55"/>
      <c r="B7" s="50"/>
      <c r="C7" s="50"/>
      <c r="D7" s="50"/>
      <c r="E7" s="50"/>
      <c r="F7" s="67"/>
      <c r="G7" s="67"/>
      <c r="H7" s="67"/>
      <c r="I7" s="67"/>
      <c r="J7" s="52">
        <f>Tbl_CBStaff_Site1[[#This Row],[BASE HOURLY WAGE
(excl. WEG,GOF,WCF)]]+Tbl_CBStaff_Site1[[#This Row],[WAGE ENHANCEMENT GRANT (WEG)]]+Tbl_CBStaff_Site1[[#This Row],[GENERAL OPERATING FUND (GOF)]]+Tbl_CBStaff_Site1[[#This Row],[WORKFORCE COMP. (WCF)]]</f>
        <v>0</v>
      </c>
      <c r="K7" s="50" t="s">
        <v>89</v>
      </c>
      <c r="L7" s="53">
        <f>Tbl_CBStaff_Site1[[#This Row],[HRS/WK]]*Tbl_CBStaff_Site1[[#This Row],[WEEKS/YR]]*Tbl_CBStaff_Site1[[#This Row],[HOURLY 
WAGE]]</f>
        <v>0</v>
      </c>
      <c r="M7" s="54"/>
      <c r="N7" s="53">
        <f>Tbl_CBStaff_Site1[[#This Row],[TOTAL SALARIES]]*Tbl_CBStaff_Site1[[#This Row],[MANDATORY BENEFITS (%)]]</f>
        <v>0</v>
      </c>
      <c r="O7" s="53">
        <f>+Tbl_CBStaff_Site1[[#This Row],[TOTAL SALARIES]]+Tbl_CBStaff_Site1[[#This Row],[TOTAL 
BENEFITS]]</f>
        <v>0</v>
      </c>
      <c r="T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7" s="68">
        <f>IF(Tbl_CBStaff_Site1[[#This Row],[WEG Eligibility]]="Yes",Tbl_CBStaff_Site1[[#This Row],[HRS/WK]]*Tbl_CBStaff_Site1[[#This Row],[WEEKS/YR]],0)</f>
        <v>0</v>
      </c>
      <c r="V7"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7" s="69">
        <f>Tbl_CBStaff_Site1[[#This Row],[WEG 
Eligible Hrs]]*Tbl_CBStaff_Site1[[#This Row],[WEG 
Rate]]</f>
        <v>0</v>
      </c>
      <c r="X7" s="69">
        <f>Tbl_CBStaff_Site1[[#This Row],[WEG 
Salary]]*0.175</f>
        <v>0</v>
      </c>
      <c r="Y7" s="69">
        <f>150*Tbl_CBStaff_Site1[[#This Row],[WEG 
Eligible Hrs]]/1754.5</f>
        <v>0</v>
      </c>
      <c r="Z7" s="70">
        <f>+Tbl_CBStaff_Site1[[#This Row],[WEG 
Salary]]+Tbl_CBStaff_Site1[[#This Row],[WEG 
Benefits]]+Tbl_CBStaff_Site1[[#This Row],[Suppl. Grant]]</f>
        <v>0</v>
      </c>
      <c r="AA7" s="71" t="e">
        <v>#REF!</v>
      </c>
      <c r="AB7" s="72" t="e">
        <f>IF(Tbl_CBStaff_Site1[[#This Row],[WF Eligibility]]="Yes", Tbl_CBStaff_Site1[[#This Row],[WEG 
Eligible Hrs]], 0 )</f>
        <v>#REF!</v>
      </c>
      <c r="AC7" s="69" t="e">
        <v>#REF!</v>
      </c>
      <c r="AD7" s="69" t="e">
        <f>Tbl_CBStaff_Site1[[#This Row],[WF Eligible Rate]]*Tbl_CBStaff_Site1[[#This Row],[WF Eligible Hrs]]</f>
        <v>#REF!</v>
      </c>
      <c r="AE7" s="69" t="e">
        <f>+Tbl_CBStaff_Site1[[#This Row],[WF Salary]]*0.175</f>
        <v>#REF!</v>
      </c>
      <c r="AF7" s="73" t="e">
        <f>+Tbl_CBStaff_Site1[[#This Row],[WF Salary]]+Tbl_CBStaff_Site1[[#This Row],[WF Benefits]]</f>
        <v>#REF!</v>
      </c>
      <c r="AG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7" s="68">
        <f>IF(Tbl_CBStaff_Site1[[#This Row],[AI
Eligibility]]="Yes", Tbl_CBStaff_Site1[[#This Row],[WEG 
Eligible Hrs]], 0 )</f>
        <v>0</v>
      </c>
      <c r="AI7" s="69">
        <f>IF(Tbl_CBStaff_Site1[[#This Row],[AI
Eligibility]]="Yes", MIN(1, 25-(Tbl_CBStaff_Site1[[#This Row],[BASE HOURLY WAGE
(excl. WEG,GOF,WCF)]]+Tbl_CBStaff_Site1[[#This Row],[WEG 
Rate]])), 0 )</f>
        <v>0</v>
      </c>
      <c r="AJ7" s="74">
        <f>Tbl_CBStaff_Site1[[#This Row],[AI 
Eligible Hrs]]*Tbl_CBStaff_Site1[[#This Row],[AI 
Eligible Rate]]</f>
        <v>0</v>
      </c>
      <c r="AK7" s="69">
        <f>Tbl_CBStaff_Site1[[#This Row],[AI 
Salary]]*0.175</f>
        <v>0</v>
      </c>
      <c r="AL7" s="70">
        <f>+Tbl_CBStaff_Site1[[#This Row],[AI 
Salary]]+Tbl_CBStaff_Site1[[#This Row],[AI 
Benefits]]</f>
        <v>0</v>
      </c>
    </row>
    <row r="8" spans="1:38" ht="17.100000000000001" customHeight="1" x14ac:dyDescent="0.75">
      <c r="A8" s="55"/>
      <c r="B8" s="50"/>
      <c r="C8" s="50"/>
      <c r="D8" s="50"/>
      <c r="E8" s="50"/>
      <c r="F8" s="67"/>
      <c r="G8" s="67"/>
      <c r="H8" s="67"/>
      <c r="I8" s="67"/>
      <c r="J8" s="52">
        <f>Tbl_CBStaff_Site1[[#This Row],[BASE HOURLY WAGE
(excl. WEG,GOF,WCF)]]+Tbl_CBStaff_Site1[[#This Row],[WAGE ENHANCEMENT GRANT (WEG)]]+Tbl_CBStaff_Site1[[#This Row],[GENERAL OPERATING FUND (GOF)]]+Tbl_CBStaff_Site1[[#This Row],[WORKFORCE COMP. (WCF)]]</f>
        <v>0</v>
      </c>
      <c r="K8" s="50" t="s">
        <v>89</v>
      </c>
      <c r="L8" s="53">
        <f>Tbl_CBStaff_Site1[[#This Row],[HRS/WK]]*Tbl_CBStaff_Site1[[#This Row],[WEEKS/YR]]*Tbl_CBStaff_Site1[[#This Row],[HOURLY 
WAGE]]</f>
        <v>0</v>
      </c>
      <c r="M8" s="54"/>
      <c r="N8" s="53">
        <f>Tbl_CBStaff_Site1[[#This Row],[TOTAL SALARIES]]*Tbl_CBStaff_Site1[[#This Row],[MANDATORY BENEFITS (%)]]</f>
        <v>0</v>
      </c>
      <c r="O8" s="53">
        <f>+Tbl_CBStaff_Site1[[#This Row],[TOTAL SALARIES]]+Tbl_CBStaff_Site1[[#This Row],[TOTAL 
BENEFITS]]</f>
        <v>0</v>
      </c>
      <c r="T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8" s="68">
        <f>IF(Tbl_CBStaff_Site1[[#This Row],[WEG Eligibility]]="Yes",Tbl_CBStaff_Site1[[#This Row],[HRS/WK]]*Tbl_CBStaff_Site1[[#This Row],[WEEKS/YR]],0)</f>
        <v>0</v>
      </c>
      <c r="V8"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8" s="69">
        <f>Tbl_CBStaff_Site1[[#This Row],[WEG 
Eligible Hrs]]*Tbl_CBStaff_Site1[[#This Row],[WEG 
Rate]]</f>
        <v>0</v>
      </c>
      <c r="X8" s="69">
        <f>Tbl_CBStaff_Site1[[#This Row],[WEG 
Salary]]*0.175</f>
        <v>0</v>
      </c>
      <c r="Y8" s="69">
        <f>150*Tbl_CBStaff_Site1[[#This Row],[WEG 
Eligible Hrs]]/1754.5</f>
        <v>0</v>
      </c>
      <c r="Z8" s="70">
        <f>+Tbl_CBStaff_Site1[[#This Row],[WEG 
Salary]]+Tbl_CBStaff_Site1[[#This Row],[WEG 
Benefits]]+Tbl_CBStaff_Site1[[#This Row],[Suppl. Grant]]</f>
        <v>0</v>
      </c>
      <c r="AA8" s="71" t="e">
        <v>#REF!</v>
      </c>
      <c r="AB8" s="72" t="e">
        <f>IF(Tbl_CBStaff_Site1[[#This Row],[WF Eligibility]]="Yes", Tbl_CBStaff_Site1[[#This Row],[WEG 
Eligible Hrs]], 0 )</f>
        <v>#REF!</v>
      </c>
      <c r="AC8" s="69" t="e">
        <v>#REF!</v>
      </c>
      <c r="AD8" s="69" t="e">
        <f>Tbl_CBStaff_Site1[[#This Row],[WF Eligible Rate]]*Tbl_CBStaff_Site1[[#This Row],[WF Eligible Hrs]]</f>
        <v>#REF!</v>
      </c>
      <c r="AE8" s="69" t="e">
        <f>+Tbl_CBStaff_Site1[[#This Row],[WF Salary]]*0.175</f>
        <v>#REF!</v>
      </c>
      <c r="AF8" s="73" t="e">
        <f>+Tbl_CBStaff_Site1[[#This Row],[WF Salary]]+Tbl_CBStaff_Site1[[#This Row],[WF Benefits]]</f>
        <v>#REF!</v>
      </c>
      <c r="AG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8" s="68">
        <f>IF(Tbl_CBStaff_Site1[[#This Row],[AI
Eligibility]]="Yes", Tbl_CBStaff_Site1[[#This Row],[WEG 
Eligible Hrs]], 0 )</f>
        <v>0</v>
      </c>
      <c r="AI8" s="69">
        <f>IF(Tbl_CBStaff_Site1[[#This Row],[AI
Eligibility]]="Yes", MIN(1, 25-(Tbl_CBStaff_Site1[[#This Row],[BASE HOURLY WAGE
(excl. WEG,GOF,WCF)]]+Tbl_CBStaff_Site1[[#This Row],[WEG 
Rate]])), 0 )</f>
        <v>0</v>
      </c>
      <c r="AJ8" s="74">
        <f>Tbl_CBStaff_Site1[[#This Row],[AI 
Eligible Hrs]]*Tbl_CBStaff_Site1[[#This Row],[AI 
Eligible Rate]]</f>
        <v>0</v>
      </c>
      <c r="AK8" s="69">
        <f>Tbl_CBStaff_Site1[[#This Row],[AI 
Salary]]*0.175</f>
        <v>0</v>
      </c>
      <c r="AL8" s="70">
        <f>+Tbl_CBStaff_Site1[[#This Row],[AI 
Salary]]+Tbl_CBStaff_Site1[[#This Row],[AI 
Benefits]]</f>
        <v>0</v>
      </c>
    </row>
    <row r="9" spans="1:38" ht="17.100000000000001" customHeight="1" x14ac:dyDescent="0.75">
      <c r="A9" s="55"/>
      <c r="B9" s="50"/>
      <c r="C9" s="50"/>
      <c r="D9" s="50"/>
      <c r="E9" s="50"/>
      <c r="F9" s="67"/>
      <c r="G9" s="67"/>
      <c r="H9" s="67"/>
      <c r="I9" s="67"/>
      <c r="J9" s="52">
        <f>Tbl_CBStaff_Site1[[#This Row],[BASE HOURLY WAGE
(excl. WEG,GOF,WCF)]]+Tbl_CBStaff_Site1[[#This Row],[WAGE ENHANCEMENT GRANT (WEG)]]+Tbl_CBStaff_Site1[[#This Row],[GENERAL OPERATING FUND (GOF)]]+Tbl_CBStaff_Site1[[#This Row],[WORKFORCE COMP. (WCF)]]</f>
        <v>0</v>
      </c>
      <c r="K9" s="50" t="s">
        <v>89</v>
      </c>
      <c r="L9" s="53">
        <f>Tbl_CBStaff_Site1[[#This Row],[HRS/WK]]*Tbl_CBStaff_Site1[[#This Row],[WEEKS/YR]]*Tbl_CBStaff_Site1[[#This Row],[HOURLY 
WAGE]]</f>
        <v>0</v>
      </c>
      <c r="M9" s="54"/>
      <c r="N9" s="53">
        <f>Tbl_CBStaff_Site1[[#This Row],[TOTAL SALARIES]]*Tbl_CBStaff_Site1[[#This Row],[MANDATORY BENEFITS (%)]]</f>
        <v>0</v>
      </c>
      <c r="O9" s="53">
        <f>+Tbl_CBStaff_Site1[[#This Row],[TOTAL SALARIES]]+Tbl_CBStaff_Site1[[#This Row],[TOTAL 
BENEFITS]]</f>
        <v>0</v>
      </c>
      <c r="T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9" s="68">
        <f>IF(Tbl_CBStaff_Site1[[#This Row],[WEG Eligibility]]="Yes",Tbl_CBStaff_Site1[[#This Row],[HRS/WK]]*Tbl_CBStaff_Site1[[#This Row],[WEEKS/YR]],0)</f>
        <v>0</v>
      </c>
      <c r="V9"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9" s="69">
        <f>Tbl_CBStaff_Site1[[#This Row],[WEG 
Eligible Hrs]]*Tbl_CBStaff_Site1[[#This Row],[WEG 
Rate]]</f>
        <v>0</v>
      </c>
      <c r="X9" s="69">
        <f>Tbl_CBStaff_Site1[[#This Row],[WEG 
Salary]]*0.175</f>
        <v>0</v>
      </c>
      <c r="Y9" s="69">
        <f>150*Tbl_CBStaff_Site1[[#This Row],[WEG 
Eligible Hrs]]/1754.5</f>
        <v>0</v>
      </c>
      <c r="Z9" s="70">
        <f>+Tbl_CBStaff_Site1[[#This Row],[WEG 
Salary]]+Tbl_CBStaff_Site1[[#This Row],[WEG 
Benefits]]+Tbl_CBStaff_Site1[[#This Row],[Suppl. Grant]]</f>
        <v>0</v>
      </c>
      <c r="AA9" s="71" t="e">
        <v>#REF!</v>
      </c>
      <c r="AB9" s="72" t="e">
        <f>IF(Tbl_CBStaff_Site1[[#This Row],[WF Eligibility]]="Yes", Tbl_CBStaff_Site1[[#This Row],[WEG 
Eligible Hrs]], 0 )</f>
        <v>#REF!</v>
      </c>
      <c r="AC9" s="69" t="e">
        <v>#REF!</v>
      </c>
      <c r="AD9" s="69" t="e">
        <f>Tbl_CBStaff_Site1[[#This Row],[WF Eligible Rate]]*Tbl_CBStaff_Site1[[#This Row],[WF Eligible Hrs]]</f>
        <v>#REF!</v>
      </c>
      <c r="AE9" s="69" t="e">
        <f>+Tbl_CBStaff_Site1[[#This Row],[WF Salary]]*0.175</f>
        <v>#REF!</v>
      </c>
      <c r="AF9" s="73" t="e">
        <f>+Tbl_CBStaff_Site1[[#This Row],[WF Salary]]+Tbl_CBStaff_Site1[[#This Row],[WF Benefits]]</f>
        <v>#REF!</v>
      </c>
      <c r="AG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9" s="68">
        <f>IF(Tbl_CBStaff_Site1[[#This Row],[AI
Eligibility]]="Yes", Tbl_CBStaff_Site1[[#This Row],[WEG 
Eligible Hrs]], 0 )</f>
        <v>0</v>
      </c>
      <c r="AI9" s="69">
        <f>IF(Tbl_CBStaff_Site1[[#This Row],[AI
Eligibility]]="Yes", MIN(1, 25-(Tbl_CBStaff_Site1[[#This Row],[BASE HOURLY WAGE
(excl. WEG,GOF,WCF)]]+Tbl_CBStaff_Site1[[#This Row],[WEG 
Rate]])), 0 )</f>
        <v>0</v>
      </c>
      <c r="AJ9" s="74">
        <f>Tbl_CBStaff_Site1[[#This Row],[AI 
Eligible Hrs]]*Tbl_CBStaff_Site1[[#This Row],[AI 
Eligible Rate]]</f>
        <v>0</v>
      </c>
      <c r="AK9" s="69">
        <f>Tbl_CBStaff_Site1[[#This Row],[AI 
Salary]]*0.175</f>
        <v>0</v>
      </c>
      <c r="AL9" s="70">
        <f>+Tbl_CBStaff_Site1[[#This Row],[AI 
Salary]]+Tbl_CBStaff_Site1[[#This Row],[AI 
Benefits]]</f>
        <v>0</v>
      </c>
    </row>
    <row r="10" spans="1:38" ht="17.100000000000001" customHeight="1" x14ac:dyDescent="0.75">
      <c r="A10" s="55"/>
      <c r="B10" s="50"/>
      <c r="C10" s="50"/>
      <c r="D10" s="50"/>
      <c r="E10" s="50"/>
      <c r="F10" s="67"/>
      <c r="G10" s="67"/>
      <c r="H10" s="67"/>
      <c r="I10" s="67"/>
      <c r="J10" s="52">
        <f>Tbl_CBStaff_Site1[[#This Row],[BASE HOURLY WAGE
(excl. WEG,GOF,WCF)]]+Tbl_CBStaff_Site1[[#This Row],[WAGE ENHANCEMENT GRANT (WEG)]]+Tbl_CBStaff_Site1[[#This Row],[GENERAL OPERATING FUND (GOF)]]+Tbl_CBStaff_Site1[[#This Row],[WORKFORCE COMP. (WCF)]]</f>
        <v>0</v>
      </c>
      <c r="K10" s="50" t="s">
        <v>89</v>
      </c>
      <c r="L10" s="53">
        <f>Tbl_CBStaff_Site1[[#This Row],[HRS/WK]]*Tbl_CBStaff_Site1[[#This Row],[WEEKS/YR]]*Tbl_CBStaff_Site1[[#This Row],[HOURLY 
WAGE]]</f>
        <v>0</v>
      </c>
      <c r="M10" s="54"/>
      <c r="N10" s="53">
        <f>Tbl_CBStaff_Site1[[#This Row],[TOTAL SALARIES]]*Tbl_CBStaff_Site1[[#This Row],[MANDATORY BENEFITS (%)]]</f>
        <v>0</v>
      </c>
      <c r="O10" s="53">
        <f>+Tbl_CBStaff_Site1[[#This Row],[TOTAL SALARIES]]+Tbl_CBStaff_Site1[[#This Row],[TOTAL 
BENEFITS]]</f>
        <v>0</v>
      </c>
      <c r="T1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0" s="68">
        <f>IF(Tbl_CBStaff_Site1[[#This Row],[WEG Eligibility]]="Yes",Tbl_CBStaff_Site1[[#This Row],[HRS/WK]]*Tbl_CBStaff_Site1[[#This Row],[WEEKS/YR]],0)</f>
        <v>0</v>
      </c>
      <c r="V10"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0" s="69">
        <f>Tbl_CBStaff_Site1[[#This Row],[WEG 
Eligible Hrs]]*Tbl_CBStaff_Site1[[#This Row],[WEG 
Rate]]</f>
        <v>0</v>
      </c>
      <c r="X10" s="69">
        <f>Tbl_CBStaff_Site1[[#This Row],[WEG 
Salary]]*0.175</f>
        <v>0</v>
      </c>
      <c r="Y10" s="69">
        <f>150*Tbl_CBStaff_Site1[[#This Row],[WEG 
Eligible Hrs]]/1754.5</f>
        <v>0</v>
      </c>
      <c r="Z10" s="70">
        <f>+Tbl_CBStaff_Site1[[#This Row],[WEG 
Salary]]+Tbl_CBStaff_Site1[[#This Row],[WEG 
Benefits]]+Tbl_CBStaff_Site1[[#This Row],[Suppl. Grant]]</f>
        <v>0</v>
      </c>
      <c r="AA10" s="71" t="e">
        <v>#REF!</v>
      </c>
      <c r="AB10" s="72" t="e">
        <f>IF(Tbl_CBStaff_Site1[[#This Row],[WF Eligibility]]="Yes", Tbl_CBStaff_Site1[[#This Row],[WEG 
Eligible Hrs]], 0 )</f>
        <v>#REF!</v>
      </c>
      <c r="AC10" s="69" t="e">
        <v>#REF!</v>
      </c>
      <c r="AD10" s="69" t="e">
        <f>Tbl_CBStaff_Site1[[#This Row],[WF Eligible Rate]]*Tbl_CBStaff_Site1[[#This Row],[WF Eligible Hrs]]</f>
        <v>#REF!</v>
      </c>
      <c r="AE10" s="69" t="e">
        <f>+Tbl_CBStaff_Site1[[#This Row],[WF Salary]]*0.175</f>
        <v>#REF!</v>
      </c>
      <c r="AF10" s="73" t="e">
        <f>+Tbl_CBStaff_Site1[[#This Row],[WF Salary]]+Tbl_CBStaff_Site1[[#This Row],[WF Benefits]]</f>
        <v>#REF!</v>
      </c>
      <c r="AG1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0" s="68">
        <f>IF(Tbl_CBStaff_Site1[[#This Row],[AI
Eligibility]]="Yes", Tbl_CBStaff_Site1[[#This Row],[WEG 
Eligible Hrs]], 0 )</f>
        <v>0</v>
      </c>
      <c r="AI10" s="69">
        <f>IF(Tbl_CBStaff_Site1[[#This Row],[AI
Eligibility]]="Yes", MIN(1, 25-(Tbl_CBStaff_Site1[[#This Row],[BASE HOURLY WAGE
(excl. WEG,GOF,WCF)]]+Tbl_CBStaff_Site1[[#This Row],[WEG 
Rate]])), 0 )</f>
        <v>0</v>
      </c>
      <c r="AJ10" s="74">
        <f>Tbl_CBStaff_Site1[[#This Row],[AI 
Eligible Hrs]]*Tbl_CBStaff_Site1[[#This Row],[AI 
Eligible Rate]]</f>
        <v>0</v>
      </c>
      <c r="AK10" s="69">
        <f>Tbl_CBStaff_Site1[[#This Row],[AI 
Salary]]*0.175</f>
        <v>0</v>
      </c>
      <c r="AL10" s="70">
        <f>+Tbl_CBStaff_Site1[[#This Row],[AI 
Salary]]+Tbl_CBStaff_Site1[[#This Row],[AI 
Benefits]]</f>
        <v>0</v>
      </c>
    </row>
    <row r="11" spans="1:38" ht="17.100000000000001" customHeight="1" x14ac:dyDescent="0.75">
      <c r="A11" s="55"/>
      <c r="B11" s="50"/>
      <c r="C11" s="50"/>
      <c r="D11" s="50"/>
      <c r="E11" s="50"/>
      <c r="F11" s="67"/>
      <c r="G11" s="67"/>
      <c r="H11" s="67"/>
      <c r="I11" s="67"/>
      <c r="J11" s="52">
        <f>Tbl_CBStaff_Site1[[#This Row],[BASE HOURLY WAGE
(excl. WEG,GOF,WCF)]]+Tbl_CBStaff_Site1[[#This Row],[WAGE ENHANCEMENT GRANT (WEG)]]+Tbl_CBStaff_Site1[[#This Row],[GENERAL OPERATING FUND (GOF)]]+Tbl_CBStaff_Site1[[#This Row],[WORKFORCE COMP. (WCF)]]</f>
        <v>0</v>
      </c>
      <c r="K11" s="50" t="s">
        <v>89</v>
      </c>
      <c r="L11" s="53">
        <f>Tbl_CBStaff_Site1[[#This Row],[HRS/WK]]*Tbl_CBStaff_Site1[[#This Row],[WEEKS/YR]]*Tbl_CBStaff_Site1[[#This Row],[HOURLY 
WAGE]]</f>
        <v>0</v>
      </c>
      <c r="M11" s="54"/>
      <c r="N11" s="53">
        <f>Tbl_CBStaff_Site1[[#This Row],[TOTAL SALARIES]]*Tbl_CBStaff_Site1[[#This Row],[MANDATORY BENEFITS (%)]]</f>
        <v>0</v>
      </c>
      <c r="O11" s="53">
        <f>+Tbl_CBStaff_Site1[[#This Row],[TOTAL SALARIES]]+Tbl_CBStaff_Site1[[#This Row],[TOTAL 
BENEFITS]]</f>
        <v>0</v>
      </c>
      <c r="T1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1" s="68">
        <f>IF(Tbl_CBStaff_Site1[[#This Row],[WEG Eligibility]]="Yes",Tbl_CBStaff_Site1[[#This Row],[HRS/WK]]*Tbl_CBStaff_Site1[[#This Row],[WEEKS/YR]],0)</f>
        <v>0</v>
      </c>
      <c r="V11"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1" s="69">
        <f>Tbl_CBStaff_Site1[[#This Row],[WEG 
Eligible Hrs]]*Tbl_CBStaff_Site1[[#This Row],[WEG 
Rate]]</f>
        <v>0</v>
      </c>
      <c r="X11" s="69">
        <f>Tbl_CBStaff_Site1[[#This Row],[WEG 
Salary]]*0.175</f>
        <v>0</v>
      </c>
      <c r="Y11" s="69">
        <f>150*Tbl_CBStaff_Site1[[#This Row],[WEG 
Eligible Hrs]]/1754.5</f>
        <v>0</v>
      </c>
      <c r="Z11" s="70">
        <f>+Tbl_CBStaff_Site1[[#This Row],[WEG 
Salary]]+Tbl_CBStaff_Site1[[#This Row],[WEG 
Benefits]]+Tbl_CBStaff_Site1[[#This Row],[Suppl. Grant]]</f>
        <v>0</v>
      </c>
      <c r="AA11" s="71" t="e">
        <v>#REF!</v>
      </c>
      <c r="AB11" s="72" t="e">
        <f>IF(Tbl_CBStaff_Site1[[#This Row],[WF Eligibility]]="Yes", Tbl_CBStaff_Site1[[#This Row],[WEG 
Eligible Hrs]], 0 )</f>
        <v>#REF!</v>
      </c>
      <c r="AC11" s="69" t="e">
        <v>#REF!</v>
      </c>
      <c r="AD11" s="69" t="e">
        <f>Tbl_CBStaff_Site1[[#This Row],[WF Eligible Rate]]*Tbl_CBStaff_Site1[[#This Row],[WF Eligible Hrs]]</f>
        <v>#REF!</v>
      </c>
      <c r="AE11" s="69" t="e">
        <f>+Tbl_CBStaff_Site1[[#This Row],[WF Salary]]*0.175</f>
        <v>#REF!</v>
      </c>
      <c r="AF11" s="73" t="e">
        <f>+Tbl_CBStaff_Site1[[#This Row],[WF Salary]]+Tbl_CBStaff_Site1[[#This Row],[WF Benefits]]</f>
        <v>#REF!</v>
      </c>
      <c r="AG1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1" s="68">
        <f>IF(Tbl_CBStaff_Site1[[#This Row],[AI
Eligibility]]="Yes", Tbl_CBStaff_Site1[[#This Row],[WEG 
Eligible Hrs]], 0 )</f>
        <v>0</v>
      </c>
      <c r="AI11" s="69">
        <f>IF(Tbl_CBStaff_Site1[[#This Row],[AI
Eligibility]]="Yes", MIN(1, 25-(Tbl_CBStaff_Site1[[#This Row],[BASE HOURLY WAGE
(excl. WEG,GOF,WCF)]]+Tbl_CBStaff_Site1[[#This Row],[WEG 
Rate]])), 0 )</f>
        <v>0</v>
      </c>
      <c r="AJ11" s="74">
        <f>Tbl_CBStaff_Site1[[#This Row],[AI 
Eligible Hrs]]*Tbl_CBStaff_Site1[[#This Row],[AI 
Eligible Rate]]</f>
        <v>0</v>
      </c>
      <c r="AK11" s="69">
        <f>Tbl_CBStaff_Site1[[#This Row],[AI 
Salary]]*0.175</f>
        <v>0</v>
      </c>
      <c r="AL11" s="70">
        <f>+Tbl_CBStaff_Site1[[#This Row],[AI 
Salary]]+Tbl_CBStaff_Site1[[#This Row],[AI 
Benefits]]</f>
        <v>0</v>
      </c>
    </row>
    <row r="12" spans="1:38" ht="17.100000000000001" customHeight="1" x14ac:dyDescent="0.75">
      <c r="A12" s="55"/>
      <c r="B12" s="50"/>
      <c r="C12" s="50"/>
      <c r="D12" s="50"/>
      <c r="E12" s="50"/>
      <c r="F12" s="67"/>
      <c r="G12" s="67"/>
      <c r="H12" s="67"/>
      <c r="I12" s="67"/>
      <c r="J12" s="52">
        <f>Tbl_CBStaff_Site1[[#This Row],[BASE HOURLY WAGE
(excl. WEG,GOF,WCF)]]+Tbl_CBStaff_Site1[[#This Row],[WAGE ENHANCEMENT GRANT (WEG)]]+Tbl_CBStaff_Site1[[#This Row],[GENERAL OPERATING FUND (GOF)]]+Tbl_CBStaff_Site1[[#This Row],[WORKFORCE COMP. (WCF)]]</f>
        <v>0</v>
      </c>
      <c r="K12" s="50" t="s">
        <v>89</v>
      </c>
      <c r="L12" s="53">
        <f>Tbl_CBStaff_Site1[[#This Row],[HRS/WK]]*Tbl_CBStaff_Site1[[#This Row],[WEEKS/YR]]*Tbl_CBStaff_Site1[[#This Row],[HOURLY 
WAGE]]</f>
        <v>0</v>
      </c>
      <c r="M12" s="54"/>
      <c r="N12" s="53">
        <f>Tbl_CBStaff_Site1[[#This Row],[TOTAL SALARIES]]*Tbl_CBStaff_Site1[[#This Row],[MANDATORY BENEFITS (%)]]</f>
        <v>0</v>
      </c>
      <c r="O12" s="53">
        <f>+Tbl_CBStaff_Site1[[#This Row],[TOTAL SALARIES]]+Tbl_CBStaff_Site1[[#This Row],[TOTAL 
BENEFITS]]</f>
        <v>0</v>
      </c>
      <c r="T1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2" s="68">
        <f>IF(Tbl_CBStaff_Site1[[#This Row],[WEG Eligibility]]="Yes",Tbl_CBStaff_Site1[[#This Row],[HRS/WK]]*Tbl_CBStaff_Site1[[#This Row],[WEEKS/YR]],0)</f>
        <v>0</v>
      </c>
      <c r="V12"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2" s="69">
        <f>Tbl_CBStaff_Site1[[#This Row],[WEG 
Eligible Hrs]]*Tbl_CBStaff_Site1[[#This Row],[WEG 
Rate]]</f>
        <v>0</v>
      </c>
      <c r="X12" s="69">
        <f>Tbl_CBStaff_Site1[[#This Row],[WEG 
Salary]]*0.175</f>
        <v>0</v>
      </c>
      <c r="Y12" s="69">
        <f>150*Tbl_CBStaff_Site1[[#This Row],[WEG 
Eligible Hrs]]/1754.5</f>
        <v>0</v>
      </c>
      <c r="Z12" s="70">
        <f>+Tbl_CBStaff_Site1[[#This Row],[WEG 
Salary]]+Tbl_CBStaff_Site1[[#This Row],[WEG 
Benefits]]+Tbl_CBStaff_Site1[[#This Row],[Suppl. Grant]]</f>
        <v>0</v>
      </c>
      <c r="AA12" s="71" t="e">
        <v>#REF!</v>
      </c>
      <c r="AB12" s="72" t="e">
        <f>IF(Tbl_CBStaff_Site1[[#This Row],[WF Eligibility]]="Yes", Tbl_CBStaff_Site1[[#This Row],[WEG 
Eligible Hrs]], 0 )</f>
        <v>#REF!</v>
      </c>
      <c r="AC12" s="69" t="e">
        <v>#REF!</v>
      </c>
      <c r="AD12" s="69" t="e">
        <f>Tbl_CBStaff_Site1[[#This Row],[WF Eligible Rate]]*Tbl_CBStaff_Site1[[#This Row],[WF Eligible Hrs]]</f>
        <v>#REF!</v>
      </c>
      <c r="AE12" s="69" t="e">
        <f>+Tbl_CBStaff_Site1[[#This Row],[WF Salary]]*0.175</f>
        <v>#REF!</v>
      </c>
      <c r="AF12" s="73" t="e">
        <f>+Tbl_CBStaff_Site1[[#This Row],[WF Salary]]+Tbl_CBStaff_Site1[[#This Row],[WF Benefits]]</f>
        <v>#REF!</v>
      </c>
      <c r="AG1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2" s="68">
        <f>IF(Tbl_CBStaff_Site1[[#This Row],[AI
Eligibility]]="Yes", Tbl_CBStaff_Site1[[#This Row],[WEG 
Eligible Hrs]], 0 )</f>
        <v>0</v>
      </c>
      <c r="AI12" s="69">
        <f>IF(Tbl_CBStaff_Site1[[#This Row],[AI
Eligibility]]="Yes", MIN(1, 25-(Tbl_CBStaff_Site1[[#This Row],[BASE HOURLY WAGE
(excl. WEG,GOF,WCF)]]+Tbl_CBStaff_Site1[[#This Row],[WEG 
Rate]])), 0 )</f>
        <v>0</v>
      </c>
      <c r="AJ12" s="74">
        <f>Tbl_CBStaff_Site1[[#This Row],[AI 
Eligible Hrs]]*Tbl_CBStaff_Site1[[#This Row],[AI 
Eligible Rate]]</f>
        <v>0</v>
      </c>
      <c r="AK12" s="69">
        <f>Tbl_CBStaff_Site1[[#This Row],[AI 
Salary]]*0.175</f>
        <v>0</v>
      </c>
      <c r="AL12" s="70">
        <f>+Tbl_CBStaff_Site1[[#This Row],[AI 
Salary]]+Tbl_CBStaff_Site1[[#This Row],[AI 
Benefits]]</f>
        <v>0</v>
      </c>
    </row>
    <row r="13" spans="1:38" ht="17.100000000000001" customHeight="1" x14ac:dyDescent="0.75">
      <c r="A13" s="55"/>
      <c r="B13" s="50"/>
      <c r="C13" s="50"/>
      <c r="D13" s="50"/>
      <c r="E13" s="50"/>
      <c r="F13" s="67"/>
      <c r="G13" s="67"/>
      <c r="H13" s="67"/>
      <c r="I13" s="67"/>
      <c r="J13" s="52">
        <f>Tbl_CBStaff_Site1[[#This Row],[BASE HOURLY WAGE
(excl. WEG,GOF,WCF)]]+Tbl_CBStaff_Site1[[#This Row],[WAGE ENHANCEMENT GRANT (WEG)]]+Tbl_CBStaff_Site1[[#This Row],[GENERAL OPERATING FUND (GOF)]]+Tbl_CBStaff_Site1[[#This Row],[WORKFORCE COMP. (WCF)]]</f>
        <v>0</v>
      </c>
      <c r="K13" s="50" t="s">
        <v>89</v>
      </c>
      <c r="L13" s="53">
        <f>Tbl_CBStaff_Site1[[#This Row],[HRS/WK]]*Tbl_CBStaff_Site1[[#This Row],[WEEKS/YR]]*Tbl_CBStaff_Site1[[#This Row],[HOURLY 
WAGE]]</f>
        <v>0</v>
      </c>
      <c r="M13" s="54"/>
      <c r="N13" s="53">
        <f>Tbl_CBStaff_Site1[[#This Row],[TOTAL SALARIES]]*Tbl_CBStaff_Site1[[#This Row],[MANDATORY BENEFITS (%)]]</f>
        <v>0</v>
      </c>
      <c r="O13" s="53">
        <f>+Tbl_CBStaff_Site1[[#This Row],[TOTAL SALARIES]]+Tbl_CBStaff_Site1[[#This Row],[TOTAL 
BENEFITS]]</f>
        <v>0</v>
      </c>
      <c r="T1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3" s="68">
        <f>IF(Tbl_CBStaff_Site1[[#This Row],[WEG Eligibility]]="Yes",Tbl_CBStaff_Site1[[#This Row],[HRS/WK]]*Tbl_CBStaff_Site1[[#This Row],[WEEKS/YR]],0)</f>
        <v>0</v>
      </c>
      <c r="V13"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3" s="69">
        <f>Tbl_CBStaff_Site1[[#This Row],[WEG 
Eligible Hrs]]*Tbl_CBStaff_Site1[[#This Row],[WEG 
Rate]]</f>
        <v>0</v>
      </c>
      <c r="X13" s="69">
        <f>Tbl_CBStaff_Site1[[#This Row],[WEG 
Salary]]*0.175</f>
        <v>0</v>
      </c>
      <c r="Y13" s="69">
        <f>150*Tbl_CBStaff_Site1[[#This Row],[WEG 
Eligible Hrs]]/1754.5</f>
        <v>0</v>
      </c>
      <c r="Z13" s="70">
        <f>+Tbl_CBStaff_Site1[[#This Row],[WEG 
Salary]]+Tbl_CBStaff_Site1[[#This Row],[WEG 
Benefits]]+Tbl_CBStaff_Site1[[#This Row],[Suppl. Grant]]</f>
        <v>0</v>
      </c>
      <c r="AA13" s="71" t="e">
        <v>#REF!</v>
      </c>
      <c r="AB13" s="72" t="e">
        <f>IF(Tbl_CBStaff_Site1[[#This Row],[WF Eligibility]]="Yes", Tbl_CBStaff_Site1[[#This Row],[WEG 
Eligible Hrs]], 0 )</f>
        <v>#REF!</v>
      </c>
      <c r="AC13" s="69" t="e">
        <v>#REF!</v>
      </c>
      <c r="AD13" s="69" t="e">
        <f>Tbl_CBStaff_Site1[[#This Row],[WF Eligible Rate]]*Tbl_CBStaff_Site1[[#This Row],[WF Eligible Hrs]]</f>
        <v>#REF!</v>
      </c>
      <c r="AE13" s="69" t="e">
        <f>+Tbl_CBStaff_Site1[[#This Row],[WF Salary]]*0.175</f>
        <v>#REF!</v>
      </c>
      <c r="AF13" s="73" t="e">
        <f>+Tbl_CBStaff_Site1[[#This Row],[WF Salary]]+Tbl_CBStaff_Site1[[#This Row],[WF Benefits]]</f>
        <v>#REF!</v>
      </c>
      <c r="AG1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3" s="68">
        <f>IF(Tbl_CBStaff_Site1[[#This Row],[AI
Eligibility]]="Yes", Tbl_CBStaff_Site1[[#This Row],[WEG 
Eligible Hrs]], 0 )</f>
        <v>0</v>
      </c>
      <c r="AI13" s="69">
        <f>IF(Tbl_CBStaff_Site1[[#This Row],[AI
Eligibility]]="Yes", MIN(1, 25-(Tbl_CBStaff_Site1[[#This Row],[BASE HOURLY WAGE
(excl. WEG,GOF,WCF)]]+Tbl_CBStaff_Site1[[#This Row],[WEG 
Rate]])), 0 )</f>
        <v>0</v>
      </c>
      <c r="AJ13" s="74">
        <f>Tbl_CBStaff_Site1[[#This Row],[AI 
Eligible Hrs]]*Tbl_CBStaff_Site1[[#This Row],[AI 
Eligible Rate]]</f>
        <v>0</v>
      </c>
      <c r="AK13" s="69">
        <f>Tbl_CBStaff_Site1[[#This Row],[AI 
Salary]]*0.175</f>
        <v>0</v>
      </c>
      <c r="AL13" s="70">
        <f>+Tbl_CBStaff_Site1[[#This Row],[AI 
Salary]]+Tbl_CBStaff_Site1[[#This Row],[AI 
Benefits]]</f>
        <v>0</v>
      </c>
    </row>
    <row r="14" spans="1:38" ht="17.100000000000001" customHeight="1" x14ac:dyDescent="0.75">
      <c r="A14" s="55" t="s">
        <v>90</v>
      </c>
      <c r="B14" s="50" t="s">
        <v>91</v>
      </c>
      <c r="C14" s="50" t="s">
        <v>92</v>
      </c>
      <c r="D14" s="50">
        <v>40</v>
      </c>
      <c r="E14" s="50">
        <v>52</v>
      </c>
      <c r="F14" s="67">
        <v>15.5</v>
      </c>
      <c r="G14" s="67">
        <v>2</v>
      </c>
      <c r="H14" s="67">
        <v>2</v>
      </c>
      <c r="I14" s="67">
        <v>0</v>
      </c>
      <c r="J14" s="52">
        <f>Tbl_CBStaff_Site1[[#This Row],[BASE HOURLY WAGE
(excl. WEG,GOF,WCF)]]+Tbl_CBStaff_Site1[[#This Row],[WAGE ENHANCEMENT GRANT (WEG)]]+Tbl_CBStaff_Site1[[#This Row],[GENERAL OPERATING FUND (GOF)]]+Tbl_CBStaff_Site1[[#This Row],[WORKFORCE COMP. (WCF)]]</f>
        <v>19.5</v>
      </c>
      <c r="K14" s="50" t="s">
        <v>89</v>
      </c>
      <c r="L14" s="53">
        <f>Tbl_CBStaff_Site1[[#This Row],[HRS/WK]]*Tbl_CBStaff_Site1[[#This Row],[WEEKS/YR]]*Tbl_CBStaff_Site1[[#This Row],[HOURLY 
WAGE]]</f>
        <v>40560</v>
      </c>
      <c r="M14" s="54">
        <v>0.23</v>
      </c>
      <c r="N14" s="53">
        <f>Tbl_CBStaff_Site1[[#This Row],[TOTAL SALARIES]]*Tbl_CBStaff_Site1[[#This Row],[MANDATORY BENEFITS (%)]]</f>
        <v>9328.8000000000011</v>
      </c>
      <c r="O14" s="53">
        <f>+Tbl_CBStaff_Site1[[#This Row],[TOTAL SALARIES]]+Tbl_CBStaff_Site1[[#This Row],[TOTAL 
BENEFITS]]</f>
        <v>49888.800000000003</v>
      </c>
      <c r="T1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Yes</v>
      </c>
      <c r="U14" s="68">
        <f>IF(Tbl_CBStaff_Site1[[#This Row],[WEG Eligibility]]="Yes",Tbl_CBStaff_Site1[[#This Row],[HRS/WK]]*Tbl_CBStaff_Site1[[#This Row],[WEEKS/YR]],0)</f>
        <v>2080</v>
      </c>
      <c r="V14"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2</v>
      </c>
      <c r="W14" s="69">
        <f>Tbl_CBStaff_Site1[[#This Row],[WEG 
Eligible Hrs]]*Tbl_CBStaff_Site1[[#This Row],[WEG 
Rate]]</f>
        <v>4160</v>
      </c>
      <c r="X14" s="69">
        <f>Tbl_CBStaff_Site1[[#This Row],[WEG 
Salary]]*0.175</f>
        <v>728</v>
      </c>
      <c r="Y14" s="69">
        <f>150*Tbl_CBStaff_Site1[[#This Row],[WEG 
Eligible Hrs]]/1754.5</f>
        <v>177.82844115132517</v>
      </c>
      <c r="Z14" s="70">
        <f>+Tbl_CBStaff_Site1[[#This Row],[WEG 
Salary]]+Tbl_CBStaff_Site1[[#This Row],[WEG 
Benefits]]+Tbl_CBStaff_Site1[[#This Row],[Suppl. Grant]]</f>
        <v>5065.828441151325</v>
      </c>
      <c r="AA14" s="71" t="e">
        <v>#REF!</v>
      </c>
      <c r="AB14" s="72" t="e">
        <f>IF(Tbl_CBStaff_Site1[[#This Row],[WF Eligibility]]="Yes", Tbl_CBStaff_Site1[[#This Row],[WEG 
Eligible Hrs]], 0 )</f>
        <v>#REF!</v>
      </c>
      <c r="AC14" s="69" t="e">
        <v>#REF!</v>
      </c>
      <c r="AD14" s="69" t="e">
        <f>Tbl_CBStaff_Site1[[#This Row],[WF Eligible Rate]]*Tbl_CBStaff_Site1[[#This Row],[WF Eligible Hrs]]</f>
        <v>#REF!</v>
      </c>
      <c r="AE14" s="69" t="e">
        <f>+Tbl_CBStaff_Site1[[#This Row],[WF Salary]]*0.175</f>
        <v>#REF!</v>
      </c>
      <c r="AF14" s="73" t="e">
        <f>+Tbl_CBStaff_Site1[[#This Row],[WF Salary]]+Tbl_CBStaff_Site1[[#This Row],[WF Benefits]]</f>
        <v>#REF!</v>
      </c>
      <c r="AG1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4" s="68">
        <f>IF(Tbl_CBStaff_Site1[[#This Row],[AI
Eligibility]]="Yes", Tbl_CBStaff_Site1[[#This Row],[WEG 
Eligible Hrs]], 0 )</f>
        <v>0</v>
      </c>
      <c r="AI14" s="69">
        <f>IF(Tbl_CBStaff_Site1[[#This Row],[AI
Eligibility]]="Yes", MIN(1, 25-(Tbl_CBStaff_Site1[[#This Row],[BASE HOURLY WAGE
(excl. WEG,GOF,WCF)]]+Tbl_CBStaff_Site1[[#This Row],[WEG 
Rate]])), 0 )</f>
        <v>0</v>
      </c>
      <c r="AJ14" s="74">
        <f>Tbl_CBStaff_Site1[[#This Row],[AI 
Eligible Hrs]]*Tbl_CBStaff_Site1[[#This Row],[AI 
Eligible Rate]]</f>
        <v>0</v>
      </c>
      <c r="AK14" s="69">
        <f>Tbl_CBStaff_Site1[[#This Row],[AI 
Salary]]*0.175</f>
        <v>0</v>
      </c>
      <c r="AL14" s="70">
        <f>+Tbl_CBStaff_Site1[[#This Row],[AI 
Salary]]+Tbl_CBStaff_Site1[[#This Row],[AI 
Benefits]]</f>
        <v>0</v>
      </c>
    </row>
    <row r="15" spans="1:38" ht="17.100000000000001" customHeight="1" x14ac:dyDescent="0.75">
      <c r="A15" s="55"/>
      <c r="B15" s="50"/>
      <c r="C15" s="50"/>
      <c r="D15" s="50"/>
      <c r="E15" s="50"/>
      <c r="F15" s="67"/>
      <c r="G15" s="67"/>
      <c r="H15" s="67"/>
      <c r="I15" s="67"/>
      <c r="J15" s="52">
        <f>Tbl_CBStaff_Site1[[#This Row],[BASE HOURLY WAGE
(excl. WEG,GOF,WCF)]]+Tbl_CBStaff_Site1[[#This Row],[WAGE ENHANCEMENT GRANT (WEG)]]+Tbl_CBStaff_Site1[[#This Row],[GENERAL OPERATING FUND (GOF)]]+Tbl_CBStaff_Site1[[#This Row],[WORKFORCE COMP. (WCF)]]</f>
        <v>0</v>
      </c>
      <c r="K15" s="50" t="s">
        <v>89</v>
      </c>
      <c r="L15" s="53">
        <f>Tbl_CBStaff_Site1[[#This Row],[HRS/WK]]*Tbl_CBStaff_Site1[[#This Row],[WEEKS/YR]]*Tbl_CBStaff_Site1[[#This Row],[HOURLY 
WAGE]]</f>
        <v>0</v>
      </c>
      <c r="M15" s="54"/>
      <c r="N15" s="53">
        <f>Tbl_CBStaff_Site1[[#This Row],[TOTAL SALARIES]]*Tbl_CBStaff_Site1[[#This Row],[MANDATORY BENEFITS (%)]]</f>
        <v>0</v>
      </c>
      <c r="O15" s="53">
        <f>+Tbl_CBStaff_Site1[[#This Row],[TOTAL SALARIES]]+Tbl_CBStaff_Site1[[#This Row],[TOTAL 
BENEFITS]]</f>
        <v>0</v>
      </c>
      <c r="T1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5" s="68">
        <f>IF(Tbl_CBStaff_Site1[[#This Row],[WEG Eligibility]]="Yes",Tbl_CBStaff_Site1[[#This Row],[HRS/WK]]*Tbl_CBStaff_Site1[[#This Row],[WEEKS/YR]],0)</f>
        <v>0</v>
      </c>
      <c r="V15"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5" s="69">
        <f>Tbl_CBStaff_Site1[[#This Row],[WEG 
Eligible Hrs]]*Tbl_CBStaff_Site1[[#This Row],[WEG 
Rate]]</f>
        <v>0</v>
      </c>
      <c r="X15" s="69">
        <f>Tbl_CBStaff_Site1[[#This Row],[WEG 
Salary]]*0.175</f>
        <v>0</v>
      </c>
      <c r="Y15" s="69">
        <f>150*Tbl_CBStaff_Site1[[#This Row],[WEG 
Eligible Hrs]]/1754.5</f>
        <v>0</v>
      </c>
      <c r="Z15" s="70">
        <f>+Tbl_CBStaff_Site1[[#This Row],[WEG 
Salary]]+Tbl_CBStaff_Site1[[#This Row],[WEG 
Benefits]]+Tbl_CBStaff_Site1[[#This Row],[Suppl. Grant]]</f>
        <v>0</v>
      </c>
      <c r="AA15" s="71" t="e">
        <v>#REF!</v>
      </c>
      <c r="AB15" s="72" t="e">
        <f>IF(Tbl_CBStaff_Site1[[#This Row],[WF Eligibility]]="Yes", Tbl_CBStaff_Site1[[#This Row],[WEG 
Eligible Hrs]], 0 )</f>
        <v>#REF!</v>
      </c>
      <c r="AC15" s="69" t="e">
        <v>#REF!</v>
      </c>
      <c r="AD15" s="69" t="e">
        <f>Tbl_CBStaff_Site1[[#This Row],[WF Eligible Rate]]*Tbl_CBStaff_Site1[[#This Row],[WF Eligible Hrs]]</f>
        <v>#REF!</v>
      </c>
      <c r="AE15" s="69" t="e">
        <f>+Tbl_CBStaff_Site1[[#This Row],[WF Salary]]*0.175</f>
        <v>#REF!</v>
      </c>
      <c r="AF15" s="73" t="e">
        <f>+Tbl_CBStaff_Site1[[#This Row],[WF Salary]]+Tbl_CBStaff_Site1[[#This Row],[WF Benefits]]</f>
        <v>#REF!</v>
      </c>
      <c r="AG1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5" s="68">
        <f>IF(Tbl_CBStaff_Site1[[#This Row],[AI
Eligibility]]="Yes", Tbl_CBStaff_Site1[[#This Row],[WEG 
Eligible Hrs]], 0 )</f>
        <v>0</v>
      </c>
      <c r="AI15" s="69">
        <f>IF(Tbl_CBStaff_Site1[[#This Row],[AI
Eligibility]]="Yes", MIN(1, 25-(Tbl_CBStaff_Site1[[#This Row],[BASE HOURLY WAGE
(excl. WEG,GOF,WCF)]]+Tbl_CBStaff_Site1[[#This Row],[WEG 
Rate]])), 0 )</f>
        <v>0</v>
      </c>
      <c r="AJ15" s="74">
        <f>Tbl_CBStaff_Site1[[#This Row],[AI 
Eligible Hrs]]*Tbl_CBStaff_Site1[[#This Row],[AI 
Eligible Rate]]</f>
        <v>0</v>
      </c>
      <c r="AK15" s="69">
        <f>Tbl_CBStaff_Site1[[#This Row],[AI 
Salary]]*0.175</f>
        <v>0</v>
      </c>
      <c r="AL15" s="70">
        <f>+Tbl_CBStaff_Site1[[#This Row],[AI 
Salary]]+Tbl_CBStaff_Site1[[#This Row],[AI 
Benefits]]</f>
        <v>0</v>
      </c>
    </row>
    <row r="16" spans="1:38" ht="17.100000000000001" customHeight="1" x14ac:dyDescent="0.75">
      <c r="A16" s="55"/>
      <c r="B16" s="50"/>
      <c r="C16" s="50"/>
      <c r="D16" s="50"/>
      <c r="E16" s="50"/>
      <c r="F16" s="67"/>
      <c r="G16" s="67"/>
      <c r="H16" s="67"/>
      <c r="I16" s="67"/>
      <c r="J16" s="52">
        <f>Tbl_CBStaff_Site1[[#This Row],[BASE HOURLY WAGE
(excl. WEG,GOF,WCF)]]+Tbl_CBStaff_Site1[[#This Row],[WAGE ENHANCEMENT GRANT (WEG)]]+Tbl_CBStaff_Site1[[#This Row],[GENERAL OPERATING FUND (GOF)]]+Tbl_CBStaff_Site1[[#This Row],[WORKFORCE COMP. (WCF)]]</f>
        <v>0</v>
      </c>
      <c r="K16" s="50" t="s">
        <v>89</v>
      </c>
      <c r="L16" s="53">
        <f>Tbl_CBStaff_Site1[[#This Row],[HRS/WK]]*Tbl_CBStaff_Site1[[#This Row],[WEEKS/YR]]*Tbl_CBStaff_Site1[[#This Row],[HOURLY 
WAGE]]</f>
        <v>0</v>
      </c>
      <c r="M16" s="54"/>
      <c r="N16" s="53">
        <f>Tbl_CBStaff_Site1[[#This Row],[TOTAL SALARIES]]*Tbl_CBStaff_Site1[[#This Row],[MANDATORY BENEFITS (%)]]</f>
        <v>0</v>
      </c>
      <c r="O16" s="53">
        <f>+Tbl_CBStaff_Site1[[#This Row],[TOTAL SALARIES]]+Tbl_CBStaff_Site1[[#This Row],[TOTAL 
BENEFITS]]</f>
        <v>0</v>
      </c>
      <c r="T1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6" s="68">
        <f>IF(Tbl_CBStaff_Site1[[#This Row],[WEG Eligibility]]="Yes",Tbl_CBStaff_Site1[[#This Row],[HRS/WK]]*Tbl_CBStaff_Site1[[#This Row],[WEEKS/YR]],0)</f>
        <v>0</v>
      </c>
      <c r="V16"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6" s="69">
        <f>Tbl_CBStaff_Site1[[#This Row],[WEG 
Eligible Hrs]]*Tbl_CBStaff_Site1[[#This Row],[WEG 
Rate]]</f>
        <v>0</v>
      </c>
      <c r="X16" s="69">
        <f>Tbl_CBStaff_Site1[[#This Row],[WEG 
Salary]]*0.175</f>
        <v>0</v>
      </c>
      <c r="Y16" s="69">
        <f>150*Tbl_CBStaff_Site1[[#This Row],[WEG 
Eligible Hrs]]/1754.5</f>
        <v>0</v>
      </c>
      <c r="Z16" s="70">
        <f>+Tbl_CBStaff_Site1[[#This Row],[WEG 
Salary]]+Tbl_CBStaff_Site1[[#This Row],[WEG 
Benefits]]+Tbl_CBStaff_Site1[[#This Row],[Suppl. Grant]]</f>
        <v>0</v>
      </c>
      <c r="AA16" s="71" t="e">
        <v>#REF!</v>
      </c>
      <c r="AB16" s="72" t="e">
        <f>IF(Tbl_CBStaff_Site1[[#This Row],[WF Eligibility]]="Yes", Tbl_CBStaff_Site1[[#This Row],[WEG 
Eligible Hrs]], 0 )</f>
        <v>#REF!</v>
      </c>
      <c r="AC16" s="69" t="e">
        <v>#REF!</v>
      </c>
      <c r="AD16" s="69" t="e">
        <f>Tbl_CBStaff_Site1[[#This Row],[WF Eligible Rate]]*Tbl_CBStaff_Site1[[#This Row],[WF Eligible Hrs]]</f>
        <v>#REF!</v>
      </c>
      <c r="AE16" s="69" t="e">
        <f>+Tbl_CBStaff_Site1[[#This Row],[WF Salary]]*0.175</f>
        <v>#REF!</v>
      </c>
      <c r="AF16" s="73" t="e">
        <f>+Tbl_CBStaff_Site1[[#This Row],[WF Salary]]+Tbl_CBStaff_Site1[[#This Row],[WF Benefits]]</f>
        <v>#REF!</v>
      </c>
      <c r="AG1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6" s="68">
        <f>IF(Tbl_CBStaff_Site1[[#This Row],[AI
Eligibility]]="Yes", Tbl_CBStaff_Site1[[#This Row],[WEG 
Eligible Hrs]], 0 )</f>
        <v>0</v>
      </c>
      <c r="AI16" s="69">
        <f>IF(Tbl_CBStaff_Site1[[#This Row],[AI
Eligibility]]="Yes", MIN(1, 25-(Tbl_CBStaff_Site1[[#This Row],[BASE HOURLY WAGE
(excl. WEG,GOF,WCF)]]+Tbl_CBStaff_Site1[[#This Row],[WEG 
Rate]])), 0 )</f>
        <v>0</v>
      </c>
      <c r="AJ16" s="74">
        <f>Tbl_CBStaff_Site1[[#This Row],[AI 
Eligible Hrs]]*Tbl_CBStaff_Site1[[#This Row],[AI 
Eligible Rate]]</f>
        <v>0</v>
      </c>
      <c r="AK16" s="69">
        <f>Tbl_CBStaff_Site1[[#This Row],[AI 
Salary]]*0.175</f>
        <v>0</v>
      </c>
      <c r="AL16" s="70">
        <f>+Tbl_CBStaff_Site1[[#This Row],[AI 
Salary]]+Tbl_CBStaff_Site1[[#This Row],[AI 
Benefits]]</f>
        <v>0</v>
      </c>
    </row>
    <row r="17" spans="1:38" ht="17.100000000000001" customHeight="1" x14ac:dyDescent="0.75">
      <c r="A17" s="55"/>
      <c r="B17" s="50"/>
      <c r="C17" s="50"/>
      <c r="D17" s="50"/>
      <c r="E17" s="50"/>
      <c r="F17" s="67"/>
      <c r="G17" s="67"/>
      <c r="H17" s="67"/>
      <c r="I17" s="67"/>
      <c r="J17" s="52">
        <f>Tbl_CBStaff_Site1[[#This Row],[BASE HOURLY WAGE
(excl. WEG,GOF,WCF)]]+Tbl_CBStaff_Site1[[#This Row],[WAGE ENHANCEMENT GRANT (WEG)]]+Tbl_CBStaff_Site1[[#This Row],[GENERAL OPERATING FUND (GOF)]]+Tbl_CBStaff_Site1[[#This Row],[WORKFORCE COMP. (WCF)]]</f>
        <v>0</v>
      </c>
      <c r="K17" s="50" t="s">
        <v>89</v>
      </c>
      <c r="L17" s="53">
        <f>Tbl_CBStaff_Site1[[#This Row],[HRS/WK]]*Tbl_CBStaff_Site1[[#This Row],[WEEKS/YR]]*Tbl_CBStaff_Site1[[#This Row],[HOURLY 
WAGE]]</f>
        <v>0</v>
      </c>
      <c r="M17" s="54"/>
      <c r="N17" s="53">
        <f>Tbl_CBStaff_Site1[[#This Row],[TOTAL SALARIES]]*Tbl_CBStaff_Site1[[#This Row],[MANDATORY BENEFITS (%)]]</f>
        <v>0</v>
      </c>
      <c r="O17" s="53">
        <f>+Tbl_CBStaff_Site1[[#This Row],[TOTAL SALARIES]]+Tbl_CBStaff_Site1[[#This Row],[TOTAL 
BENEFITS]]</f>
        <v>0</v>
      </c>
      <c r="T1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7" s="68">
        <f>IF(Tbl_CBStaff_Site1[[#This Row],[WEG Eligibility]]="Yes",Tbl_CBStaff_Site1[[#This Row],[HRS/WK]]*Tbl_CBStaff_Site1[[#This Row],[WEEKS/YR]],0)</f>
        <v>0</v>
      </c>
      <c r="V17"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7" s="69">
        <f>Tbl_CBStaff_Site1[[#This Row],[WEG 
Eligible Hrs]]*Tbl_CBStaff_Site1[[#This Row],[WEG 
Rate]]</f>
        <v>0</v>
      </c>
      <c r="X17" s="69">
        <f>Tbl_CBStaff_Site1[[#This Row],[WEG 
Salary]]*0.175</f>
        <v>0</v>
      </c>
      <c r="Y17" s="69">
        <f>150*Tbl_CBStaff_Site1[[#This Row],[WEG 
Eligible Hrs]]/1754.5</f>
        <v>0</v>
      </c>
      <c r="Z17" s="70">
        <f>+Tbl_CBStaff_Site1[[#This Row],[WEG 
Salary]]+Tbl_CBStaff_Site1[[#This Row],[WEG 
Benefits]]+Tbl_CBStaff_Site1[[#This Row],[Suppl. Grant]]</f>
        <v>0</v>
      </c>
      <c r="AA17" s="71" t="e">
        <v>#REF!</v>
      </c>
      <c r="AB17" s="72" t="e">
        <f>IF(Tbl_CBStaff_Site1[[#This Row],[WF Eligibility]]="Yes", Tbl_CBStaff_Site1[[#This Row],[WEG 
Eligible Hrs]], 0 )</f>
        <v>#REF!</v>
      </c>
      <c r="AC17" s="69" t="e">
        <v>#REF!</v>
      </c>
      <c r="AD17" s="69" t="e">
        <f>Tbl_CBStaff_Site1[[#This Row],[WF Eligible Rate]]*Tbl_CBStaff_Site1[[#This Row],[WF Eligible Hrs]]</f>
        <v>#REF!</v>
      </c>
      <c r="AE17" s="69" t="e">
        <f>+Tbl_CBStaff_Site1[[#This Row],[WF Salary]]*0.175</f>
        <v>#REF!</v>
      </c>
      <c r="AF17" s="73" t="e">
        <f>+Tbl_CBStaff_Site1[[#This Row],[WF Salary]]+Tbl_CBStaff_Site1[[#This Row],[WF Benefits]]</f>
        <v>#REF!</v>
      </c>
      <c r="AG1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7" s="68">
        <f>IF(Tbl_CBStaff_Site1[[#This Row],[AI
Eligibility]]="Yes", Tbl_CBStaff_Site1[[#This Row],[WEG 
Eligible Hrs]], 0 )</f>
        <v>0</v>
      </c>
      <c r="AI17" s="69">
        <f>IF(Tbl_CBStaff_Site1[[#This Row],[AI
Eligibility]]="Yes", MIN(1, 25-(Tbl_CBStaff_Site1[[#This Row],[BASE HOURLY WAGE
(excl. WEG,GOF,WCF)]]+Tbl_CBStaff_Site1[[#This Row],[WEG 
Rate]])), 0 )</f>
        <v>0</v>
      </c>
      <c r="AJ17" s="74">
        <f>Tbl_CBStaff_Site1[[#This Row],[AI 
Eligible Hrs]]*Tbl_CBStaff_Site1[[#This Row],[AI 
Eligible Rate]]</f>
        <v>0</v>
      </c>
      <c r="AK17" s="69">
        <f>Tbl_CBStaff_Site1[[#This Row],[AI 
Salary]]*0.175</f>
        <v>0</v>
      </c>
      <c r="AL17" s="70">
        <f>+Tbl_CBStaff_Site1[[#This Row],[AI 
Salary]]+Tbl_CBStaff_Site1[[#This Row],[AI 
Benefits]]</f>
        <v>0</v>
      </c>
    </row>
    <row r="18" spans="1:38" ht="17.100000000000001" customHeight="1" x14ac:dyDescent="0.75">
      <c r="A18" s="55"/>
      <c r="B18" s="50"/>
      <c r="C18" s="50"/>
      <c r="D18" s="50"/>
      <c r="E18" s="50"/>
      <c r="F18" s="67"/>
      <c r="G18" s="67"/>
      <c r="H18" s="67"/>
      <c r="I18" s="67"/>
      <c r="J18" s="52">
        <f>Tbl_CBStaff_Site1[[#This Row],[BASE HOURLY WAGE
(excl. WEG,GOF,WCF)]]+Tbl_CBStaff_Site1[[#This Row],[WAGE ENHANCEMENT GRANT (WEG)]]+Tbl_CBStaff_Site1[[#This Row],[GENERAL OPERATING FUND (GOF)]]+Tbl_CBStaff_Site1[[#This Row],[WORKFORCE COMP. (WCF)]]</f>
        <v>0</v>
      </c>
      <c r="K18" s="50" t="s">
        <v>89</v>
      </c>
      <c r="L18" s="53">
        <f>Tbl_CBStaff_Site1[[#This Row],[HRS/WK]]*Tbl_CBStaff_Site1[[#This Row],[WEEKS/YR]]*Tbl_CBStaff_Site1[[#This Row],[HOURLY 
WAGE]]</f>
        <v>0</v>
      </c>
      <c r="M18" s="54"/>
      <c r="N18" s="53">
        <f>Tbl_CBStaff_Site1[[#This Row],[TOTAL SALARIES]]*Tbl_CBStaff_Site1[[#This Row],[MANDATORY BENEFITS (%)]]</f>
        <v>0</v>
      </c>
      <c r="O18" s="53">
        <f>+Tbl_CBStaff_Site1[[#This Row],[TOTAL SALARIES]]+Tbl_CBStaff_Site1[[#This Row],[TOTAL 
BENEFITS]]</f>
        <v>0</v>
      </c>
      <c r="T1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8" s="68">
        <f>IF(Tbl_CBStaff_Site1[[#This Row],[WEG Eligibility]]="Yes",Tbl_CBStaff_Site1[[#This Row],[HRS/WK]]*Tbl_CBStaff_Site1[[#This Row],[WEEKS/YR]],0)</f>
        <v>0</v>
      </c>
      <c r="V18"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8" s="69">
        <f>Tbl_CBStaff_Site1[[#This Row],[WEG 
Eligible Hrs]]*Tbl_CBStaff_Site1[[#This Row],[WEG 
Rate]]</f>
        <v>0</v>
      </c>
      <c r="X18" s="69">
        <f>Tbl_CBStaff_Site1[[#This Row],[WEG 
Salary]]*0.175</f>
        <v>0</v>
      </c>
      <c r="Y18" s="69">
        <f>150*Tbl_CBStaff_Site1[[#This Row],[WEG 
Eligible Hrs]]/1754.5</f>
        <v>0</v>
      </c>
      <c r="Z18" s="70">
        <f>+Tbl_CBStaff_Site1[[#This Row],[WEG 
Salary]]+Tbl_CBStaff_Site1[[#This Row],[WEG 
Benefits]]+Tbl_CBStaff_Site1[[#This Row],[Suppl. Grant]]</f>
        <v>0</v>
      </c>
      <c r="AA18" s="71" t="e">
        <v>#REF!</v>
      </c>
      <c r="AB18" s="72" t="e">
        <f>IF(Tbl_CBStaff_Site1[[#This Row],[WF Eligibility]]="Yes", Tbl_CBStaff_Site1[[#This Row],[WEG 
Eligible Hrs]], 0 )</f>
        <v>#REF!</v>
      </c>
      <c r="AC18" s="69" t="e">
        <v>#REF!</v>
      </c>
      <c r="AD18" s="69" t="e">
        <f>Tbl_CBStaff_Site1[[#This Row],[WF Eligible Rate]]*Tbl_CBStaff_Site1[[#This Row],[WF Eligible Hrs]]</f>
        <v>#REF!</v>
      </c>
      <c r="AE18" s="69" t="e">
        <f>+Tbl_CBStaff_Site1[[#This Row],[WF Salary]]*0.175</f>
        <v>#REF!</v>
      </c>
      <c r="AF18" s="73" t="e">
        <f>+Tbl_CBStaff_Site1[[#This Row],[WF Salary]]+Tbl_CBStaff_Site1[[#This Row],[WF Benefits]]</f>
        <v>#REF!</v>
      </c>
      <c r="AG1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8" s="68">
        <f>IF(Tbl_CBStaff_Site1[[#This Row],[AI
Eligibility]]="Yes", Tbl_CBStaff_Site1[[#This Row],[WEG 
Eligible Hrs]], 0 )</f>
        <v>0</v>
      </c>
      <c r="AI18" s="69">
        <f>IF(Tbl_CBStaff_Site1[[#This Row],[AI
Eligibility]]="Yes", MIN(1, 25-(Tbl_CBStaff_Site1[[#This Row],[BASE HOURLY WAGE
(excl. WEG,GOF,WCF)]]+Tbl_CBStaff_Site1[[#This Row],[WEG 
Rate]])), 0 )</f>
        <v>0</v>
      </c>
      <c r="AJ18" s="74">
        <f>Tbl_CBStaff_Site1[[#This Row],[AI 
Eligible Hrs]]*Tbl_CBStaff_Site1[[#This Row],[AI 
Eligible Rate]]</f>
        <v>0</v>
      </c>
      <c r="AK18" s="69">
        <f>Tbl_CBStaff_Site1[[#This Row],[AI 
Salary]]*0.175</f>
        <v>0</v>
      </c>
      <c r="AL18" s="70">
        <f>+Tbl_CBStaff_Site1[[#This Row],[AI 
Salary]]+Tbl_CBStaff_Site1[[#This Row],[AI 
Benefits]]</f>
        <v>0</v>
      </c>
    </row>
    <row r="19" spans="1:38" ht="17.100000000000001" customHeight="1" x14ac:dyDescent="0.75">
      <c r="A19" s="55"/>
      <c r="B19" s="50"/>
      <c r="C19" s="50"/>
      <c r="D19" s="50"/>
      <c r="E19" s="50"/>
      <c r="F19" s="67"/>
      <c r="G19" s="67"/>
      <c r="H19" s="67"/>
      <c r="I19" s="67"/>
      <c r="J19" s="52">
        <f>Tbl_CBStaff_Site1[[#This Row],[BASE HOURLY WAGE
(excl. WEG,GOF,WCF)]]+Tbl_CBStaff_Site1[[#This Row],[WAGE ENHANCEMENT GRANT (WEG)]]+Tbl_CBStaff_Site1[[#This Row],[GENERAL OPERATING FUND (GOF)]]+Tbl_CBStaff_Site1[[#This Row],[WORKFORCE COMP. (WCF)]]</f>
        <v>0</v>
      </c>
      <c r="K19" s="50" t="s">
        <v>89</v>
      </c>
      <c r="L19" s="53">
        <f>Tbl_CBStaff_Site1[[#This Row],[HRS/WK]]*Tbl_CBStaff_Site1[[#This Row],[WEEKS/YR]]*Tbl_CBStaff_Site1[[#This Row],[HOURLY 
WAGE]]</f>
        <v>0</v>
      </c>
      <c r="M19" s="54"/>
      <c r="N19" s="53">
        <f>Tbl_CBStaff_Site1[[#This Row],[TOTAL SALARIES]]*Tbl_CBStaff_Site1[[#This Row],[MANDATORY BENEFITS (%)]]</f>
        <v>0</v>
      </c>
      <c r="O19" s="53">
        <f>+Tbl_CBStaff_Site1[[#This Row],[TOTAL SALARIES]]+Tbl_CBStaff_Site1[[#This Row],[TOTAL 
BENEFITS]]</f>
        <v>0</v>
      </c>
      <c r="T1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9" s="68">
        <f>IF(Tbl_CBStaff_Site1[[#This Row],[WEG Eligibility]]="Yes",Tbl_CBStaff_Site1[[#This Row],[HRS/WK]]*Tbl_CBStaff_Site1[[#This Row],[WEEKS/YR]],0)</f>
        <v>0</v>
      </c>
      <c r="V19"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9" s="69">
        <f>Tbl_CBStaff_Site1[[#This Row],[WEG 
Eligible Hrs]]*Tbl_CBStaff_Site1[[#This Row],[WEG 
Rate]]</f>
        <v>0</v>
      </c>
      <c r="X19" s="69">
        <f>Tbl_CBStaff_Site1[[#This Row],[WEG 
Salary]]*0.175</f>
        <v>0</v>
      </c>
      <c r="Y19" s="69">
        <f>150*Tbl_CBStaff_Site1[[#This Row],[WEG 
Eligible Hrs]]/1754.5</f>
        <v>0</v>
      </c>
      <c r="Z19" s="70">
        <f>+Tbl_CBStaff_Site1[[#This Row],[WEG 
Salary]]+Tbl_CBStaff_Site1[[#This Row],[WEG 
Benefits]]+Tbl_CBStaff_Site1[[#This Row],[Suppl. Grant]]</f>
        <v>0</v>
      </c>
      <c r="AA19" s="71" t="e">
        <v>#REF!</v>
      </c>
      <c r="AB19" s="72" t="e">
        <f>IF(Tbl_CBStaff_Site1[[#This Row],[WF Eligibility]]="Yes", Tbl_CBStaff_Site1[[#This Row],[WEG 
Eligible Hrs]], 0 )</f>
        <v>#REF!</v>
      </c>
      <c r="AC19" s="69" t="e">
        <v>#REF!</v>
      </c>
      <c r="AD19" s="69" t="e">
        <f>Tbl_CBStaff_Site1[[#This Row],[WF Eligible Rate]]*Tbl_CBStaff_Site1[[#This Row],[WF Eligible Hrs]]</f>
        <v>#REF!</v>
      </c>
      <c r="AE19" s="69" t="e">
        <f>+Tbl_CBStaff_Site1[[#This Row],[WF Salary]]*0.175</f>
        <v>#REF!</v>
      </c>
      <c r="AF19" s="73" t="e">
        <f>+Tbl_CBStaff_Site1[[#This Row],[WF Salary]]+Tbl_CBStaff_Site1[[#This Row],[WF Benefits]]</f>
        <v>#REF!</v>
      </c>
      <c r="AG1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9" s="68">
        <f>IF(Tbl_CBStaff_Site1[[#This Row],[AI
Eligibility]]="Yes", Tbl_CBStaff_Site1[[#This Row],[WEG 
Eligible Hrs]], 0 )</f>
        <v>0</v>
      </c>
      <c r="AI19" s="69">
        <f>IF(Tbl_CBStaff_Site1[[#This Row],[AI
Eligibility]]="Yes", MIN(1, 25-(Tbl_CBStaff_Site1[[#This Row],[BASE HOURLY WAGE
(excl. WEG,GOF,WCF)]]+Tbl_CBStaff_Site1[[#This Row],[WEG 
Rate]])), 0 )</f>
        <v>0</v>
      </c>
      <c r="AJ19" s="74">
        <f>Tbl_CBStaff_Site1[[#This Row],[AI 
Eligible Hrs]]*Tbl_CBStaff_Site1[[#This Row],[AI 
Eligible Rate]]</f>
        <v>0</v>
      </c>
      <c r="AK19" s="69">
        <f>Tbl_CBStaff_Site1[[#This Row],[AI 
Salary]]*0.175</f>
        <v>0</v>
      </c>
      <c r="AL19" s="70">
        <f>+Tbl_CBStaff_Site1[[#This Row],[AI 
Salary]]+Tbl_CBStaff_Site1[[#This Row],[AI 
Benefits]]</f>
        <v>0</v>
      </c>
    </row>
    <row r="20" spans="1:38" ht="17.100000000000001" customHeight="1" x14ac:dyDescent="0.75">
      <c r="A20" s="55"/>
      <c r="B20" s="50"/>
      <c r="C20" s="50"/>
      <c r="D20" s="50"/>
      <c r="E20" s="50"/>
      <c r="F20" s="67"/>
      <c r="G20" s="67"/>
      <c r="H20" s="67"/>
      <c r="I20" s="67"/>
      <c r="J20" s="52">
        <f>Tbl_CBStaff_Site1[[#This Row],[BASE HOURLY WAGE
(excl. WEG,GOF,WCF)]]+Tbl_CBStaff_Site1[[#This Row],[WAGE ENHANCEMENT GRANT (WEG)]]+Tbl_CBStaff_Site1[[#This Row],[GENERAL OPERATING FUND (GOF)]]+Tbl_CBStaff_Site1[[#This Row],[WORKFORCE COMP. (WCF)]]</f>
        <v>0</v>
      </c>
      <c r="K20" s="50" t="s">
        <v>89</v>
      </c>
      <c r="L20" s="53">
        <f>Tbl_CBStaff_Site1[[#This Row],[HRS/WK]]*Tbl_CBStaff_Site1[[#This Row],[WEEKS/YR]]*Tbl_CBStaff_Site1[[#This Row],[HOURLY 
WAGE]]</f>
        <v>0</v>
      </c>
      <c r="M20" s="54"/>
      <c r="N20" s="53">
        <f>Tbl_CBStaff_Site1[[#This Row],[TOTAL SALARIES]]*Tbl_CBStaff_Site1[[#This Row],[MANDATORY BENEFITS (%)]]</f>
        <v>0</v>
      </c>
      <c r="O20" s="53">
        <f>+Tbl_CBStaff_Site1[[#This Row],[TOTAL SALARIES]]+Tbl_CBStaff_Site1[[#This Row],[TOTAL 
BENEFITS]]</f>
        <v>0</v>
      </c>
      <c r="T2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0" s="68">
        <f>IF(Tbl_CBStaff_Site1[[#This Row],[WEG Eligibility]]="Yes",Tbl_CBStaff_Site1[[#This Row],[HRS/WK]]*Tbl_CBStaff_Site1[[#This Row],[WEEKS/YR]],0)</f>
        <v>0</v>
      </c>
      <c r="V20"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0" s="69">
        <f>Tbl_CBStaff_Site1[[#This Row],[WEG 
Eligible Hrs]]*Tbl_CBStaff_Site1[[#This Row],[WEG 
Rate]]</f>
        <v>0</v>
      </c>
      <c r="X20" s="69">
        <f>Tbl_CBStaff_Site1[[#This Row],[WEG 
Salary]]*0.175</f>
        <v>0</v>
      </c>
      <c r="Y20" s="69">
        <f>150*Tbl_CBStaff_Site1[[#This Row],[WEG 
Eligible Hrs]]/1754.5</f>
        <v>0</v>
      </c>
      <c r="Z20" s="70">
        <f>+Tbl_CBStaff_Site1[[#This Row],[WEG 
Salary]]+Tbl_CBStaff_Site1[[#This Row],[WEG 
Benefits]]+Tbl_CBStaff_Site1[[#This Row],[Suppl. Grant]]</f>
        <v>0</v>
      </c>
      <c r="AA20" s="71" t="e">
        <v>#REF!</v>
      </c>
      <c r="AB20" s="72" t="e">
        <f>IF(Tbl_CBStaff_Site1[[#This Row],[WF Eligibility]]="Yes", Tbl_CBStaff_Site1[[#This Row],[WEG 
Eligible Hrs]], 0 )</f>
        <v>#REF!</v>
      </c>
      <c r="AC20" s="69" t="e">
        <v>#REF!</v>
      </c>
      <c r="AD20" s="69" t="e">
        <f>Tbl_CBStaff_Site1[[#This Row],[WF Eligible Rate]]*Tbl_CBStaff_Site1[[#This Row],[WF Eligible Hrs]]</f>
        <v>#REF!</v>
      </c>
      <c r="AE20" s="69" t="e">
        <f>+Tbl_CBStaff_Site1[[#This Row],[WF Salary]]*0.175</f>
        <v>#REF!</v>
      </c>
      <c r="AF20" s="73" t="e">
        <f>+Tbl_CBStaff_Site1[[#This Row],[WF Salary]]+Tbl_CBStaff_Site1[[#This Row],[WF Benefits]]</f>
        <v>#REF!</v>
      </c>
      <c r="AG2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0" s="68">
        <f>IF(Tbl_CBStaff_Site1[[#This Row],[AI
Eligibility]]="Yes", Tbl_CBStaff_Site1[[#This Row],[WEG 
Eligible Hrs]], 0 )</f>
        <v>0</v>
      </c>
      <c r="AI20" s="69">
        <f>IF(Tbl_CBStaff_Site1[[#This Row],[AI
Eligibility]]="Yes", MIN(1, 25-(Tbl_CBStaff_Site1[[#This Row],[BASE HOURLY WAGE
(excl. WEG,GOF,WCF)]]+Tbl_CBStaff_Site1[[#This Row],[WEG 
Rate]])), 0 )</f>
        <v>0</v>
      </c>
      <c r="AJ20" s="74">
        <f>Tbl_CBStaff_Site1[[#This Row],[AI 
Eligible Hrs]]*Tbl_CBStaff_Site1[[#This Row],[AI 
Eligible Rate]]</f>
        <v>0</v>
      </c>
      <c r="AK20" s="69">
        <f>Tbl_CBStaff_Site1[[#This Row],[AI 
Salary]]*0.175</f>
        <v>0</v>
      </c>
      <c r="AL20" s="70">
        <f>+Tbl_CBStaff_Site1[[#This Row],[AI 
Salary]]+Tbl_CBStaff_Site1[[#This Row],[AI 
Benefits]]</f>
        <v>0</v>
      </c>
    </row>
    <row r="21" spans="1:38" ht="17.100000000000001" customHeight="1" outlineLevel="1" x14ac:dyDescent="0.75">
      <c r="A21" s="55"/>
      <c r="B21" s="75"/>
      <c r="C21" s="50"/>
      <c r="D21" s="50"/>
      <c r="E21" s="50"/>
      <c r="F21" s="67"/>
      <c r="G21" s="51"/>
      <c r="H21" s="51"/>
      <c r="I21" s="51"/>
      <c r="J21" s="52">
        <f>Tbl_CBStaff_Site1[[#This Row],[BASE HOURLY WAGE
(excl. WEG,GOF,WCF)]]+Tbl_CBStaff_Site1[[#This Row],[WAGE ENHANCEMENT GRANT (WEG)]]+Tbl_CBStaff_Site1[[#This Row],[GENERAL OPERATING FUND (GOF)]]+Tbl_CBStaff_Site1[[#This Row],[WORKFORCE COMP. (WCF)]]</f>
        <v>0</v>
      </c>
      <c r="K21" s="50"/>
      <c r="L21" s="53">
        <f>Tbl_CBStaff_Site1[[#This Row],[HRS/WK]]*Tbl_CBStaff_Site1[[#This Row],[WEEKS/YR]]*Tbl_CBStaff_Site1[[#This Row],[HOURLY 
WAGE]]</f>
        <v>0</v>
      </c>
      <c r="M21" s="54"/>
      <c r="N21" s="53">
        <f>Tbl_CBStaff_Site1[[#This Row],[TOTAL SALARIES]]*Tbl_CBStaff_Site1[[#This Row],[MANDATORY BENEFITS (%)]]</f>
        <v>0</v>
      </c>
      <c r="O21" s="53">
        <f>+Tbl_CBStaff_Site1[[#This Row],[TOTAL SALARIES]]+Tbl_CBStaff_Site1[[#This Row],[TOTAL 
BENEFITS]]</f>
        <v>0</v>
      </c>
      <c r="T2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1" s="68">
        <f>IF(Tbl_CBStaff_Site1[[#This Row],[WEG Eligibility]]="Yes",Tbl_CBStaff_Site1[[#This Row],[HRS/WK]]*Tbl_CBStaff_Site1[[#This Row],[WEEKS/YR]],0)</f>
        <v>0</v>
      </c>
      <c r="V21"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1" s="69">
        <f>Tbl_CBStaff_Site1[[#This Row],[WEG 
Eligible Hrs]]*Tbl_CBStaff_Site1[[#This Row],[WEG 
Rate]]</f>
        <v>0</v>
      </c>
      <c r="X21" s="69">
        <f>Tbl_CBStaff_Site1[[#This Row],[WEG 
Salary]]*0.175</f>
        <v>0</v>
      </c>
      <c r="Y21" s="69">
        <f>150*Tbl_CBStaff_Site1[[#This Row],[WEG 
Eligible Hrs]]/1754.5</f>
        <v>0</v>
      </c>
      <c r="Z21" s="70">
        <f>+Tbl_CBStaff_Site1[[#This Row],[WEG 
Salary]]+Tbl_CBStaff_Site1[[#This Row],[WEG 
Benefits]]+Tbl_CBStaff_Site1[[#This Row],[Suppl. Grant]]</f>
        <v>0</v>
      </c>
      <c r="AA21" s="71" t="e">
        <v>#REF!</v>
      </c>
      <c r="AB21" s="72" t="e">
        <f>IF(Tbl_CBStaff_Site1[[#This Row],[WF Eligibility]]="Yes", Tbl_CBStaff_Site1[[#This Row],[WEG 
Eligible Hrs]], 0 )</f>
        <v>#REF!</v>
      </c>
      <c r="AC21" s="69" t="e">
        <v>#REF!</v>
      </c>
      <c r="AD21" s="69" t="e">
        <f>Tbl_CBStaff_Site1[[#This Row],[WF Eligible Rate]]*Tbl_CBStaff_Site1[[#This Row],[WF Eligible Hrs]]</f>
        <v>#REF!</v>
      </c>
      <c r="AE21" s="69" t="e">
        <f>+Tbl_CBStaff_Site1[[#This Row],[WF Salary]]*0.175</f>
        <v>#REF!</v>
      </c>
      <c r="AF21" s="73" t="e">
        <f>+Tbl_CBStaff_Site1[[#This Row],[WF Salary]]+Tbl_CBStaff_Site1[[#This Row],[WF Benefits]]</f>
        <v>#REF!</v>
      </c>
      <c r="AG2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1" s="68">
        <f>IF(Tbl_CBStaff_Site1[[#This Row],[AI
Eligibility]]="Yes", Tbl_CBStaff_Site1[[#This Row],[WEG 
Eligible Hrs]], 0 )</f>
        <v>0</v>
      </c>
      <c r="AI21" s="69">
        <f>IF(Tbl_CBStaff_Site1[[#This Row],[AI
Eligibility]]="Yes", MIN(1, 25-(Tbl_CBStaff_Site1[[#This Row],[BASE HOURLY WAGE
(excl. WEG,GOF,WCF)]]+Tbl_CBStaff_Site1[[#This Row],[WEG 
Rate]])), 0 )</f>
        <v>0</v>
      </c>
      <c r="AJ21" s="74">
        <f>Tbl_CBStaff_Site1[[#This Row],[AI 
Eligible Hrs]]*Tbl_CBStaff_Site1[[#This Row],[AI 
Eligible Rate]]</f>
        <v>0</v>
      </c>
      <c r="AK21" s="69">
        <f>Tbl_CBStaff_Site1[[#This Row],[AI 
Salary]]*0.175</f>
        <v>0</v>
      </c>
      <c r="AL21" s="70">
        <f>+Tbl_CBStaff_Site1[[#This Row],[AI 
Salary]]+Tbl_CBStaff_Site1[[#This Row],[AI 
Benefits]]</f>
        <v>0</v>
      </c>
    </row>
    <row r="22" spans="1:38" ht="17.100000000000001" customHeight="1" outlineLevel="1" x14ac:dyDescent="0.75">
      <c r="A22" s="55"/>
      <c r="B22" s="75"/>
      <c r="C22" s="50"/>
      <c r="D22" s="50"/>
      <c r="E22" s="50"/>
      <c r="F22" s="67"/>
      <c r="G22" s="51"/>
      <c r="H22" s="51"/>
      <c r="I22" s="51"/>
      <c r="J22" s="52">
        <f>Tbl_CBStaff_Site1[[#This Row],[BASE HOURLY WAGE
(excl. WEG,GOF,WCF)]]+Tbl_CBStaff_Site1[[#This Row],[WAGE ENHANCEMENT GRANT (WEG)]]+Tbl_CBStaff_Site1[[#This Row],[GENERAL OPERATING FUND (GOF)]]+Tbl_CBStaff_Site1[[#This Row],[WORKFORCE COMP. (WCF)]]</f>
        <v>0</v>
      </c>
      <c r="K22" s="50"/>
      <c r="L22" s="53">
        <f>Tbl_CBStaff_Site1[[#This Row],[HRS/WK]]*Tbl_CBStaff_Site1[[#This Row],[WEEKS/YR]]*Tbl_CBStaff_Site1[[#This Row],[HOURLY 
WAGE]]</f>
        <v>0</v>
      </c>
      <c r="M22" s="54"/>
      <c r="N22" s="53">
        <f>Tbl_CBStaff_Site1[[#This Row],[TOTAL SALARIES]]*Tbl_CBStaff_Site1[[#This Row],[MANDATORY BENEFITS (%)]]</f>
        <v>0</v>
      </c>
      <c r="O22" s="53">
        <f>+Tbl_CBStaff_Site1[[#This Row],[TOTAL SALARIES]]+Tbl_CBStaff_Site1[[#This Row],[TOTAL 
BENEFITS]]</f>
        <v>0</v>
      </c>
      <c r="T2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2" s="68">
        <f>IF(Tbl_CBStaff_Site1[[#This Row],[WEG Eligibility]]="Yes",Tbl_CBStaff_Site1[[#This Row],[HRS/WK]]*Tbl_CBStaff_Site1[[#This Row],[WEEKS/YR]],0)</f>
        <v>0</v>
      </c>
      <c r="V22"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2" s="69">
        <f>Tbl_CBStaff_Site1[[#This Row],[WEG 
Eligible Hrs]]*Tbl_CBStaff_Site1[[#This Row],[WEG 
Rate]]</f>
        <v>0</v>
      </c>
      <c r="X22" s="69">
        <f>Tbl_CBStaff_Site1[[#This Row],[WEG 
Salary]]*0.175</f>
        <v>0</v>
      </c>
      <c r="Y22" s="69">
        <f>150*Tbl_CBStaff_Site1[[#This Row],[WEG 
Eligible Hrs]]/1754.5</f>
        <v>0</v>
      </c>
      <c r="Z22" s="70">
        <f>+Tbl_CBStaff_Site1[[#This Row],[WEG 
Salary]]+Tbl_CBStaff_Site1[[#This Row],[WEG 
Benefits]]+Tbl_CBStaff_Site1[[#This Row],[Suppl. Grant]]</f>
        <v>0</v>
      </c>
      <c r="AA22" s="71" t="e">
        <v>#REF!</v>
      </c>
      <c r="AB22" s="72" t="e">
        <f>IF(Tbl_CBStaff_Site1[[#This Row],[WF Eligibility]]="Yes", Tbl_CBStaff_Site1[[#This Row],[WEG 
Eligible Hrs]], 0 )</f>
        <v>#REF!</v>
      </c>
      <c r="AC22" s="69" t="e">
        <v>#REF!</v>
      </c>
      <c r="AD22" s="69" t="e">
        <f>Tbl_CBStaff_Site1[[#This Row],[WF Eligible Rate]]*Tbl_CBStaff_Site1[[#This Row],[WF Eligible Hrs]]</f>
        <v>#REF!</v>
      </c>
      <c r="AE22" s="69" t="e">
        <f>+Tbl_CBStaff_Site1[[#This Row],[WF Salary]]*0.175</f>
        <v>#REF!</v>
      </c>
      <c r="AF22" s="73" t="e">
        <f>+Tbl_CBStaff_Site1[[#This Row],[WF Salary]]+Tbl_CBStaff_Site1[[#This Row],[WF Benefits]]</f>
        <v>#REF!</v>
      </c>
      <c r="AG2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2" s="68">
        <f>IF(Tbl_CBStaff_Site1[[#This Row],[AI
Eligibility]]="Yes", Tbl_CBStaff_Site1[[#This Row],[WEG 
Eligible Hrs]], 0 )</f>
        <v>0</v>
      </c>
      <c r="AI22" s="69">
        <f>IF(Tbl_CBStaff_Site1[[#This Row],[AI
Eligibility]]="Yes", MIN(1, 25-(Tbl_CBStaff_Site1[[#This Row],[BASE HOURLY WAGE
(excl. WEG,GOF,WCF)]]+Tbl_CBStaff_Site1[[#This Row],[WEG 
Rate]])), 0 )</f>
        <v>0</v>
      </c>
      <c r="AJ22" s="74">
        <f>Tbl_CBStaff_Site1[[#This Row],[AI 
Eligible Hrs]]*Tbl_CBStaff_Site1[[#This Row],[AI 
Eligible Rate]]</f>
        <v>0</v>
      </c>
      <c r="AK22" s="69">
        <f>Tbl_CBStaff_Site1[[#This Row],[AI 
Salary]]*0.175</f>
        <v>0</v>
      </c>
      <c r="AL22" s="70">
        <f>+Tbl_CBStaff_Site1[[#This Row],[AI 
Salary]]+Tbl_CBStaff_Site1[[#This Row],[AI 
Benefits]]</f>
        <v>0</v>
      </c>
    </row>
    <row r="23" spans="1:38" ht="17.100000000000001" customHeight="1" outlineLevel="1" x14ac:dyDescent="0.75">
      <c r="A23" s="55"/>
      <c r="B23" s="75"/>
      <c r="C23" s="50"/>
      <c r="D23" s="50"/>
      <c r="E23" s="50"/>
      <c r="F23" s="67"/>
      <c r="G23" s="51"/>
      <c r="H23" s="51"/>
      <c r="I23" s="51"/>
      <c r="J23" s="52">
        <f>Tbl_CBStaff_Site1[[#This Row],[BASE HOURLY WAGE
(excl. WEG,GOF,WCF)]]+Tbl_CBStaff_Site1[[#This Row],[WAGE ENHANCEMENT GRANT (WEG)]]+Tbl_CBStaff_Site1[[#This Row],[GENERAL OPERATING FUND (GOF)]]+Tbl_CBStaff_Site1[[#This Row],[WORKFORCE COMP. (WCF)]]</f>
        <v>0</v>
      </c>
      <c r="K23" s="50"/>
      <c r="L23" s="53">
        <f>Tbl_CBStaff_Site1[[#This Row],[HRS/WK]]*Tbl_CBStaff_Site1[[#This Row],[WEEKS/YR]]*Tbl_CBStaff_Site1[[#This Row],[HOURLY 
WAGE]]</f>
        <v>0</v>
      </c>
      <c r="M23" s="54"/>
      <c r="N23" s="53">
        <f>Tbl_CBStaff_Site1[[#This Row],[TOTAL SALARIES]]*Tbl_CBStaff_Site1[[#This Row],[MANDATORY BENEFITS (%)]]</f>
        <v>0</v>
      </c>
      <c r="O23" s="53">
        <f>+Tbl_CBStaff_Site1[[#This Row],[TOTAL SALARIES]]+Tbl_CBStaff_Site1[[#This Row],[TOTAL 
BENEFITS]]</f>
        <v>0</v>
      </c>
      <c r="T2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3" s="68">
        <f>IF(Tbl_CBStaff_Site1[[#This Row],[WEG Eligibility]]="Yes",Tbl_CBStaff_Site1[[#This Row],[HRS/WK]]*Tbl_CBStaff_Site1[[#This Row],[WEEKS/YR]],0)</f>
        <v>0</v>
      </c>
      <c r="V23"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3" s="69">
        <f>Tbl_CBStaff_Site1[[#This Row],[WEG 
Eligible Hrs]]*Tbl_CBStaff_Site1[[#This Row],[WEG 
Rate]]</f>
        <v>0</v>
      </c>
      <c r="X23" s="69">
        <f>Tbl_CBStaff_Site1[[#This Row],[WEG 
Salary]]*0.175</f>
        <v>0</v>
      </c>
      <c r="Y23" s="69">
        <f>150*Tbl_CBStaff_Site1[[#This Row],[WEG 
Eligible Hrs]]/1754.5</f>
        <v>0</v>
      </c>
      <c r="Z23" s="70">
        <f>+Tbl_CBStaff_Site1[[#This Row],[WEG 
Salary]]+Tbl_CBStaff_Site1[[#This Row],[WEG 
Benefits]]+Tbl_CBStaff_Site1[[#This Row],[Suppl. Grant]]</f>
        <v>0</v>
      </c>
      <c r="AA23" s="71" t="e">
        <v>#REF!</v>
      </c>
      <c r="AB23" s="72" t="e">
        <f>IF(Tbl_CBStaff_Site1[[#This Row],[WF Eligibility]]="Yes", Tbl_CBStaff_Site1[[#This Row],[WEG 
Eligible Hrs]], 0 )</f>
        <v>#REF!</v>
      </c>
      <c r="AC23" s="69" t="e">
        <v>#REF!</v>
      </c>
      <c r="AD23" s="69" t="e">
        <f>Tbl_CBStaff_Site1[[#This Row],[WF Eligible Rate]]*Tbl_CBStaff_Site1[[#This Row],[WF Eligible Hrs]]</f>
        <v>#REF!</v>
      </c>
      <c r="AE23" s="69" t="e">
        <f>+Tbl_CBStaff_Site1[[#This Row],[WF Salary]]*0.175</f>
        <v>#REF!</v>
      </c>
      <c r="AF23" s="73" t="e">
        <f>+Tbl_CBStaff_Site1[[#This Row],[WF Salary]]+Tbl_CBStaff_Site1[[#This Row],[WF Benefits]]</f>
        <v>#REF!</v>
      </c>
      <c r="AG2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3" s="68">
        <f>IF(Tbl_CBStaff_Site1[[#This Row],[AI
Eligibility]]="Yes", Tbl_CBStaff_Site1[[#This Row],[WEG 
Eligible Hrs]], 0 )</f>
        <v>0</v>
      </c>
      <c r="AI23" s="69">
        <f>IF(Tbl_CBStaff_Site1[[#This Row],[AI
Eligibility]]="Yes", MIN(1, 25-(Tbl_CBStaff_Site1[[#This Row],[BASE HOURLY WAGE
(excl. WEG,GOF,WCF)]]+Tbl_CBStaff_Site1[[#This Row],[WEG 
Rate]])), 0 )</f>
        <v>0</v>
      </c>
      <c r="AJ23" s="74">
        <f>Tbl_CBStaff_Site1[[#This Row],[AI 
Eligible Hrs]]*Tbl_CBStaff_Site1[[#This Row],[AI 
Eligible Rate]]</f>
        <v>0</v>
      </c>
      <c r="AK23" s="69">
        <f>Tbl_CBStaff_Site1[[#This Row],[AI 
Salary]]*0.175</f>
        <v>0</v>
      </c>
      <c r="AL23" s="70">
        <f>+Tbl_CBStaff_Site1[[#This Row],[AI 
Salary]]+Tbl_CBStaff_Site1[[#This Row],[AI 
Benefits]]</f>
        <v>0</v>
      </c>
    </row>
    <row r="24" spans="1:38" ht="17.100000000000001" customHeight="1" outlineLevel="1" x14ac:dyDescent="0.75">
      <c r="A24" s="55"/>
      <c r="B24" s="75"/>
      <c r="C24" s="50"/>
      <c r="D24" s="50"/>
      <c r="E24" s="50"/>
      <c r="F24" s="67"/>
      <c r="G24" s="51"/>
      <c r="H24" s="51"/>
      <c r="I24" s="51"/>
      <c r="J24" s="52">
        <f>Tbl_CBStaff_Site1[[#This Row],[BASE HOURLY WAGE
(excl. WEG,GOF,WCF)]]+Tbl_CBStaff_Site1[[#This Row],[WAGE ENHANCEMENT GRANT (WEG)]]+Tbl_CBStaff_Site1[[#This Row],[GENERAL OPERATING FUND (GOF)]]+Tbl_CBStaff_Site1[[#This Row],[WORKFORCE COMP. (WCF)]]</f>
        <v>0</v>
      </c>
      <c r="K24" s="50"/>
      <c r="L24" s="53">
        <f>Tbl_CBStaff_Site1[[#This Row],[HRS/WK]]*Tbl_CBStaff_Site1[[#This Row],[WEEKS/YR]]*Tbl_CBStaff_Site1[[#This Row],[HOURLY 
WAGE]]</f>
        <v>0</v>
      </c>
      <c r="M24" s="54"/>
      <c r="N24" s="53">
        <f>Tbl_CBStaff_Site1[[#This Row],[TOTAL SALARIES]]*Tbl_CBStaff_Site1[[#This Row],[MANDATORY BENEFITS (%)]]</f>
        <v>0</v>
      </c>
      <c r="O24" s="53">
        <f>+Tbl_CBStaff_Site1[[#This Row],[TOTAL SALARIES]]+Tbl_CBStaff_Site1[[#This Row],[TOTAL 
BENEFITS]]</f>
        <v>0</v>
      </c>
      <c r="T2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4" s="68">
        <f>IF(Tbl_CBStaff_Site1[[#This Row],[WEG Eligibility]]="Yes",Tbl_CBStaff_Site1[[#This Row],[HRS/WK]]*Tbl_CBStaff_Site1[[#This Row],[WEEKS/YR]],0)</f>
        <v>0</v>
      </c>
      <c r="V24"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4" s="69">
        <f>Tbl_CBStaff_Site1[[#This Row],[WEG 
Eligible Hrs]]*Tbl_CBStaff_Site1[[#This Row],[WEG 
Rate]]</f>
        <v>0</v>
      </c>
      <c r="X24" s="69">
        <f>Tbl_CBStaff_Site1[[#This Row],[WEG 
Salary]]*0.175</f>
        <v>0</v>
      </c>
      <c r="Y24" s="69">
        <f>150*Tbl_CBStaff_Site1[[#This Row],[WEG 
Eligible Hrs]]/1754.5</f>
        <v>0</v>
      </c>
      <c r="Z24" s="70">
        <f>+Tbl_CBStaff_Site1[[#This Row],[WEG 
Salary]]+Tbl_CBStaff_Site1[[#This Row],[WEG 
Benefits]]+Tbl_CBStaff_Site1[[#This Row],[Suppl. Grant]]</f>
        <v>0</v>
      </c>
      <c r="AA24" s="71" t="e">
        <v>#REF!</v>
      </c>
      <c r="AB24" s="72" t="e">
        <f>IF(Tbl_CBStaff_Site1[[#This Row],[WF Eligibility]]="Yes", Tbl_CBStaff_Site1[[#This Row],[WEG 
Eligible Hrs]], 0 )</f>
        <v>#REF!</v>
      </c>
      <c r="AC24" s="69" t="e">
        <v>#REF!</v>
      </c>
      <c r="AD24" s="69" t="e">
        <f>Tbl_CBStaff_Site1[[#This Row],[WF Eligible Rate]]*Tbl_CBStaff_Site1[[#This Row],[WF Eligible Hrs]]</f>
        <v>#REF!</v>
      </c>
      <c r="AE24" s="69" t="e">
        <f>+Tbl_CBStaff_Site1[[#This Row],[WF Salary]]*0.175</f>
        <v>#REF!</v>
      </c>
      <c r="AF24" s="73" t="e">
        <f>+Tbl_CBStaff_Site1[[#This Row],[WF Salary]]+Tbl_CBStaff_Site1[[#This Row],[WF Benefits]]</f>
        <v>#REF!</v>
      </c>
      <c r="AG2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4" s="68">
        <f>IF(Tbl_CBStaff_Site1[[#This Row],[AI
Eligibility]]="Yes", Tbl_CBStaff_Site1[[#This Row],[WEG 
Eligible Hrs]], 0 )</f>
        <v>0</v>
      </c>
      <c r="AI24" s="69">
        <f>IF(Tbl_CBStaff_Site1[[#This Row],[AI
Eligibility]]="Yes", MIN(1, 25-(Tbl_CBStaff_Site1[[#This Row],[BASE HOURLY WAGE
(excl. WEG,GOF,WCF)]]+Tbl_CBStaff_Site1[[#This Row],[WEG 
Rate]])), 0 )</f>
        <v>0</v>
      </c>
      <c r="AJ24" s="74">
        <f>Tbl_CBStaff_Site1[[#This Row],[AI 
Eligible Hrs]]*Tbl_CBStaff_Site1[[#This Row],[AI 
Eligible Rate]]</f>
        <v>0</v>
      </c>
      <c r="AK24" s="69">
        <f>Tbl_CBStaff_Site1[[#This Row],[AI 
Salary]]*0.175</f>
        <v>0</v>
      </c>
      <c r="AL24" s="70">
        <f>+Tbl_CBStaff_Site1[[#This Row],[AI 
Salary]]+Tbl_CBStaff_Site1[[#This Row],[AI 
Benefits]]</f>
        <v>0</v>
      </c>
    </row>
    <row r="25" spans="1:38" ht="17.100000000000001" customHeight="1" outlineLevel="1" x14ac:dyDescent="0.75">
      <c r="A25" s="55"/>
      <c r="B25" s="75"/>
      <c r="C25" s="50"/>
      <c r="D25" s="50"/>
      <c r="E25" s="50"/>
      <c r="F25" s="67"/>
      <c r="G25" s="51"/>
      <c r="H25" s="51"/>
      <c r="I25" s="51"/>
      <c r="J25" s="52">
        <f>Tbl_CBStaff_Site1[[#This Row],[BASE HOURLY WAGE
(excl. WEG,GOF,WCF)]]+Tbl_CBStaff_Site1[[#This Row],[WAGE ENHANCEMENT GRANT (WEG)]]+Tbl_CBStaff_Site1[[#This Row],[GENERAL OPERATING FUND (GOF)]]+Tbl_CBStaff_Site1[[#This Row],[WORKFORCE COMP. (WCF)]]</f>
        <v>0</v>
      </c>
      <c r="K25" s="50"/>
      <c r="L25" s="53">
        <f>Tbl_CBStaff_Site1[[#This Row],[HRS/WK]]*Tbl_CBStaff_Site1[[#This Row],[WEEKS/YR]]*Tbl_CBStaff_Site1[[#This Row],[HOURLY 
WAGE]]</f>
        <v>0</v>
      </c>
      <c r="M25" s="54"/>
      <c r="N25" s="53">
        <f>Tbl_CBStaff_Site1[[#This Row],[TOTAL SALARIES]]*Tbl_CBStaff_Site1[[#This Row],[MANDATORY BENEFITS (%)]]</f>
        <v>0</v>
      </c>
      <c r="O25" s="53">
        <f>+Tbl_CBStaff_Site1[[#This Row],[TOTAL SALARIES]]+Tbl_CBStaff_Site1[[#This Row],[TOTAL 
BENEFITS]]</f>
        <v>0</v>
      </c>
      <c r="T2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5" s="68">
        <f>IF(Tbl_CBStaff_Site1[[#This Row],[WEG Eligibility]]="Yes",Tbl_CBStaff_Site1[[#This Row],[HRS/WK]]*Tbl_CBStaff_Site1[[#This Row],[WEEKS/YR]],0)</f>
        <v>0</v>
      </c>
      <c r="V25"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5" s="69">
        <f>Tbl_CBStaff_Site1[[#This Row],[WEG 
Eligible Hrs]]*Tbl_CBStaff_Site1[[#This Row],[WEG 
Rate]]</f>
        <v>0</v>
      </c>
      <c r="X25" s="69">
        <f>Tbl_CBStaff_Site1[[#This Row],[WEG 
Salary]]*0.175</f>
        <v>0</v>
      </c>
      <c r="Y25" s="69">
        <f>150*Tbl_CBStaff_Site1[[#This Row],[WEG 
Eligible Hrs]]/1754.5</f>
        <v>0</v>
      </c>
      <c r="Z25" s="70">
        <f>+Tbl_CBStaff_Site1[[#This Row],[WEG 
Salary]]+Tbl_CBStaff_Site1[[#This Row],[WEG 
Benefits]]+Tbl_CBStaff_Site1[[#This Row],[Suppl. Grant]]</f>
        <v>0</v>
      </c>
      <c r="AA25" s="71" t="e">
        <v>#REF!</v>
      </c>
      <c r="AB25" s="72" t="e">
        <f>IF(Tbl_CBStaff_Site1[[#This Row],[WF Eligibility]]="Yes", Tbl_CBStaff_Site1[[#This Row],[WEG 
Eligible Hrs]], 0 )</f>
        <v>#REF!</v>
      </c>
      <c r="AC25" s="69" t="e">
        <v>#REF!</v>
      </c>
      <c r="AD25" s="69" t="e">
        <f>Tbl_CBStaff_Site1[[#This Row],[WF Eligible Rate]]*Tbl_CBStaff_Site1[[#This Row],[WF Eligible Hrs]]</f>
        <v>#REF!</v>
      </c>
      <c r="AE25" s="69" t="e">
        <f>+Tbl_CBStaff_Site1[[#This Row],[WF Salary]]*0.175</f>
        <v>#REF!</v>
      </c>
      <c r="AF25" s="73" t="e">
        <f>+Tbl_CBStaff_Site1[[#This Row],[WF Salary]]+Tbl_CBStaff_Site1[[#This Row],[WF Benefits]]</f>
        <v>#REF!</v>
      </c>
      <c r="AG2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5" s="68">
        <f>IF(Tbl_CBStaff_Site1[[#This Row],[AI
Eligibility]]="Yes", Tbl_CBStaff_Site1[[#This Row],[WEG 
Eligible Hrs]], 0 )</f>
        <v>0</v>
      </c>
      <c r="AI25" s="69">
        <f>IF(Tbl_CBStaff_Site1[[#This Row],[AI
Eligibility]]="Yes", MIN(1, 25-(Tbl_CBStaff_Site1[[#This Row],[BASE HOURLY WAGE
(excl. WEG,GOF,WCF)]]+Tbl_CBStaff_Site1[[#This Row],[WEG 
Rate]])), 0 )</f>
        <v>0</v>
      </c>
      <c r="AJ25" s="74">
        <f>Tbl_CBStaff_Site1[[#This Row],[AI 
Eligible Hrs]]*Tbl_CBStaff_Site1[[#This Row],[AI 
Eligible Rate]]</f>
        <v>0</v>
      </c>
      <c r="AK25" s="69">
        <f>Tbl_CBStaff_Site1[[#This Row],[AI 
Salary]]*0.175</f>
        <v>0</v>
      </c>
      <c r="AL25" s="70">
        <f>+Tbl_CBStaff_Site1[[#This Row],[AI 
Salary]]+Tbl_CBStaff_Site1[[#This Row],[AI 
Benefits]]</f>
        <v>0</v>
      </c>
    </row>
    <row r="26" spans="1:38" ht="17.100000000000001" customHeight="1" outlineLevel="1" x14ac:dyDescent="0.75">
      <c r="A26" s="55"/>
      <c r="B26" s="75"/>
      <c r="C26" s="50"/>
      <c r="D26" s="50"/>
      <c r="E26" s="50"/>
      <c r="F26" s="67"/>
      <c r="G26" s="51"/>
      <c r="H26" s="51"/>
      <c r="I26" s="51"/>
      <c r="J26" s="52">
        <f>Tbl_CBStaff_Site1[[#This Row],[BASE HOURLY WAGE
(excl. WEG,GOF,WCF)]]+Tbl_CBStaff_Site1[[#This Row],[WAGE ENHANCEMENT GRANT (WEG)]]+Tbl_CBStaff_Site1[[#This Row],[GENERAL OPERATING FUND (GOF)]]+Tbl_CBStaff_Site1[[#This Row],[WORKFORCE COMP. (WCF)]]</f>
        <v>0</v>
      </c>
      <c r="K26" s="50"/>
      <c r="L26" s="53">
        <f>Tbl_CBStaff_Site1[[#This Row],[HRS/WK]]*Tbl_CBStaff_Site1[[#This Row],[WEEKS/YR]]*Tbl_CBStaff_Site1[[#This Row],[HOURLY 
WAGE]]</f>
        <v>0</v>
      </c>
      <c r="M26" s="54"/>
      <c r="N26" s="53">
        <f>Tbl_CBStaff_Site1[[#This Row],[TOTAL SALARIES]]*Tbl_CBStaff_Site1[[#This Row],[MANDATORY BENEFITS (%)]]</f>
        <v>0</v>
      </c>
      <c r="O26" s="53">
        <f>+Tbl_CBStaff_Site1[[#This Row],[TOTAL SALARIES]]+Tbl_CBStaff_Site1[[#This Row],[TOTAL 
BENEFITS]]</f>
        <v>0</v>
      </c>
      <c r="T2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6" s="68">
        <f>IF(Tbl_CBStaff_Site1[[#This Row],[WEG Eligibility]]="Yes",Tbl_CBStaff_Site1[[#This Row],[HRS/WK]]*Tbl_CBStaff_Site1[[#This Row],[WEEKS/YR]],0)</f>
        <v>0</v>
      </c>
      <c r="V26"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6" s="69">
        <f>Tbl_CBStaff_Site1[[#This Row],[WEG 
Eligible Hrs]]*Tbl_CBStaff_Site1[[#This Row],[WEG 
Rate]]</f>
        <v>0</v>
      </c>
      <c r="X26" s="69">
        <f>Tbl_CBStaff_Site1[[#This Row],[WEG 
Salary]]*0.175</f>
        <v>0</v>
      </c>
      <c r="Y26" s="69">
        <f>150*Tbl_CBStaff_Site1[[#This Row],[WEG 
Eligible Hrs]]/1754.5</f>
        <v>0</v>
      </c>
      <c r="Z26" s="70">
        <f>+Tbl_CBStaff_Site1[[#This Row],[WEG 
Salary]]+Tbl_CBStaff_Site1[[#This Row],[WEG 
Benefits]]+Tbl_CBStaff_Site1[[#This Row],[Suppl. Grant]]</f>
        <v>0</v>
      </c>
      <c r="AA26" s="71" t="e">
        <v>#REF!</v>
      </c>
      <c r="AB26" s="72" t="e">
        <f>IF(Tbl_CBStaff_Site1[[#This Row],[WF Eligibility]]="Yes", Tbl_CBStaff_Site1[[#This Row],[WEG 
Eligible Hrs]], 0 )</f>
        <v>#REF!</v>
      </c>
      <c r="AC26" s="69" t="e">
        <v>#REF!</v>
      </c>
      <c r="AD26" s="69" t="e">
        <f>Tbl_CBStaff_Site1[[#This Row],[WF Eligible Rate]]*Tbl_CBStaff_Site1[[#This Row],[WF Eligible Hrs]]</f>
        <v>#REF!</v>
      </c>
      <c r="AE26" s="69" t="e">
        <f>+Tbl_CBStaff_Site1[[#This Row],[WF Salary]]*0.175</f>
        <v>#REF!</v>
      </c>
      <c r="AF26" s="73" t="e">
        <f>+Tbl_CBStaff_Site1[[#This Row],[WF Salary]]+Tbl_CBStaff_Site1[[#This Row],[WF Benefits]]</f>
        <v>#REF!</v>
      </c>
      <c r="AG2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6" s="68">
        <f>IF(Tbl_CBStaff_Site1[[#This Row],[AI
Eligibility]]="Yes", Tbl_CBStaff_Site1[[#This Row],[WEG 
Eligible Hrs]], 0 )</f>
        <v>0</v>
      </c>
      <c r="AI26" s="69">
        <f>IF(Tbl_CBStaff_Site1[[#This Row],[AI
Eligibility]]="Yes", MIN(1, 25-(Tbl_CBStaff_Site1[[#This Row],[BASE HOURLY WAGE
(excl. WEG,GOF,WCF)]]+Tbl_CBStaff_Site1[[#This Row],[WEG 
Rate]])), 0 )</f>
        <v>0</v>
      </c>
      <c r="AJ26" s="74">
        <f>Tbl_CBStaff_Site1[[#This Row],[AI 
Eligible Hrs]]*Tbl_CBStaff_Site1[[#This Row],[AI 
Eligible Rate]]</f>
        <v>0</v>
      </c>
      <c r="AK26" s="69">
        <f>Tbl_CBStaff_Site1[[#This Row],[AI 
Salary]]*0.175</f>
        <v>0</v>
      </c>
      <c r="AL26" s="70">
        <f>+Tbl_CBStaff_Site1[[#This Row],[AI 
Salary]]+Tbl_CBStaff_Site1[[#This Row],[AI 
Benefits]]</f>
        <v>0</v>
      </c>
    </row>
    <row r="27" spans="1:38" ht="17.100000000000001" customHeight="1" outlineLevel="1" x14ac:dyDescent="0.75">
      <c r="A27" s="55"/>
      <c r="B27" s="75"/>
      <c r="C27" s="50"/>
      <c r="D27" s="50"/>
      <c r="E27" s="50"/>
      <c r="F27" s="67"/>
      <c r="G27" s="51"/>
      <c r="H27" s="51"/>
      <c r="I27" s="51"/>
      <c r="J27" s="52">
        <f>Tbl_CBStaff_Site1[[#This Row],[BASE HOURLY WAGE
(excl. WEG,GOF,WCF)]]+Tbl_CBStaff_Site1[[#This Row],[WAGE ENHANCEMENT GRANT (WEG)]]+Tbl_CBStaff_Site1[[#This Row],[GENERAL OPERATING FUND (GOF)]]+Tbl_CBStaff_Site1[[#This Row],[WORKFORCE COMP. (WCF)]]</f>
        <v>0</v>
      </c>
      <c r="K27" s="50"/>
      <c r="L27" s="53">
        <f>Tbl_CBStaff_Site1[[#This Row],[HRS/WK]]*Tbl_CBStaff_Site1[[#This Row],[WEEKS/YR]]*Tbl_CBStaff_Site1[[#This Row],[HOURLY 
WAGE]]</f>
        <v>0</v>
      </c>
      <c r="M27" s="54"/>
      <c r="N27" s="53">
        <f>Tbl_CBStaff_Site1[[#This Row],[TOTAL SALARIES]]*Tbl_CBStaff_Site1[[#This Row],[MANDATORY BENEFITS (%)]]</f>
        <v>0</v>
      </c>
      <c r="O27" s="53">
        <f>+Tbl_CBStaff_Site1[[#This Row],[TOTAL SALARIES]]+Tbl_CBStaff_Site1[[#This Row],[TOTAL 
BENEFITS]]</f>
        <v>0</v>
      </c>
      <c r="T2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7" s="68">
        <f>IF(Tbl_CBStaff_Site1[[#This Row],[WEG Eligibility]]="Yes",Tbl_CBStaff_Site1[[#This Row],[HRS/WK]]*Tbl_CBStaff_Site1[[#This Row],[WEEKS/YR]],0)</f>
        <v>0</v>
      </c>
      <c r="V27"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7" s="69">
        <f>Tbl_CBStaff_Site1[[#This Row],[WEG 
Eligible Hrs]]*Tbl_CBStaff_Site1[[#This Row],[WEG 
Rate]]</f>
        <v>0</v>
      </c>
      <c r="X27" s="69">
        <f>Tbl_CBStaff_Site1[[#This Row],[WEG 
Salary]]*0.175</f>
        <v>0</v>
      </c>
      <c r="Y27" s="69">
        <f>150*Tbl_CBStaff_Site1[[#This Row],[WEG 
Eligible Hrs]]/1754.5</f>
        <v>0</v>
      </c>
      <c r="Z27" s="70">
        <f>+Tbl_CBStaff_Site1[[#This Row],[WEG 
Salary]]+Tbl_CBStaff_Site1[[#This Row],[WEG 
Benefits]]+Tbl_CBStaff_Site1[[#This Row],[Suppl. Grant]]</f>
        <v>0</v>
      </c>
      <c r="AA27" s="71" t="e">
        <v>#REF!</v>
      </c>
      <c r="AB27" s="72" t="e">
        <f>IF(Tbl_CBStaff_Site1[[#This Row],[WF Eligibility]]="Yes", Tbl_CBStaff_Site1[[#This Row],[WEG 
Eligible Hrs]], 0 )</f>
        <v>#REF!</v>
      </c>
      <c r="AC27" s="69" t="e">
        <v>#REF!</v>
      </c>
      <c r="AD27" s="69" t="e">
        <f>Tbl_CBStaff_Site1[[#This Row],[WF Eligible Rate]]*Tbl_CBStaff_Site1[[#This Row],[WF Eligible Hrs]]</f>
        <v>#REF!</v>
      </c>
      <c r="AE27" s="69" t="e">
        <f>+Tbl_CBStaff_Site1[[#This Row],[WF Salary]]*0.175</f>
        <v>#REF!</v>
      </c>
      <c r="AF27" s="73" t="e">
        <f>+Tbl_CBStaff_Site1[[#This Row],[WF Salary]]+Tbl_CBStaff_Site1[[#This Row],[WF Benefits]]</f>
        <v>#REF!</v>
      </c>
      <c r="AG2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7" s="68">
        <f>IF(Tbl_CBStaff_Site1[[#This Row],[AI
Eligibility]]="Yes", Tbl_CBStaff_Site1[[#This Row],[WEG 
Eligible Hrs]], 0 )</f>
        <v>0</v>
      </c>
      <c r="AI27" s="69">
        <f>IF(Tbl_CBStaff_Site1[[#This Row],[AI
Eligibility]]="Yes", MIN(1, 25-(Tbl_CBStaff_Site1[[#This Row],[BASE HOURLY WAGE
(excl. WEG,GOF,WCF)]]+Tbl_CBStaff_Site1[[#This Row],[WEG 
Rate]])), 0 )</f>
        <v>0</v>
      </c>
      <c r="AJ27" s="74">
        <f>Tbl_CBStaff_Site1[[#This Row],[AI 
Eligible Hrs]]*Tbl_CBStaff_Site1[[#This Row],[AI 
Eligible Rate]]</f>
        <v>0</v>
      </c>
      <c r="AK27" s="69">
        <f>Tbl_CBStaff_Site1[[#This Row],[AI 
Salary]]*0.175</f>
        <v>0</v>
      </c>
      <c r="AL27" s="70">
        <f>+Tbl_CBStaff_Site1[[#This Row],[AI 
Salary]]+Tbl_CBStaff_Site1[[#This Row],[AI 
Benefits]]</f>
        <v>0</v>
      </c>
    </row>
    <row r="28" spans="1:38" ht="17.100000000000001" customHeight="1" outlineLevel="1" x14ac:dyDescent="0.75">
      <c r="A28" s="55"/>
      <c r="B28" s="75"/>
      <c r="C28" s="50"/>
      <c r="D28" s="50"/>
      <c r="E28" s="50"/>
      <c r="F28" s="67"/>
      <c r="G28" s="51"/>
      <c r="H28" s="51"/>
      <c r="I28" s="51"/>
      <c r="J28" s="52">
        <f>Tbl_CBStaff_Site1[[#This Row],[BASE HOURLY WAGE
(excl. WEG,GOF,WCF)]]+Tbl_CBStaff_Site1[[#This Row],[WAGE ENHANCEMENT GRANT (WEG)]]+Tbl_CBStaff_Site1[[#This Row],[GENERAL OPERATING FUND (GOF)]]+Tbl_CBStaff_Site1[[#This Row],[WORKFORCE COMP. (WCF)]]</f>
        <v>0</v>
      </c>
      <c r="K28" s="50"/>
      <c r="L28" s="53">
        <f>Tbl_CBStaff_Site1[[#This Row],[HRS/WK]]*Tbl_CBStaff_Site1[[#This Row],[WEEKS/YR]]*Tbl_CBStaff_Site1[[#This Row],[HOURLY 
WAGE]]</f>
        <v>0</v>
      </c>
      <c r="M28" s="54"/>
      <c r="N28" s="53">
        <f>Tbl_CBStaff_Site1[[#This Row],[TOTAL SALARIES]]*Tbl_CBStaff_Site1[[#This Row],[MANDATORY BENEFITS (%)]]</f>
        <v>0</v>
      </c>
      <c r="O28" s="53">
        <f>+Tbl_CBStaff_Site1[[#This Row],[TOTAL SALARIES]]+Tbl_CBStaff_Site1[[#This Row],[TOTAL 
BENEFITS]]</f>
        <v>0</v>
      </c>
      <c r="T2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8" s="68">
        <f>IF(Tbl_CBStaff_Site1[[#This Row],[WEG Eligibility]]="Yes",Tbl_CBStaff_Site1[[#This Row],[HRS/WK]]*Tbl_CBStaff_Site1[[#This Row],[WEEKS/YR]],0)</f>
        <v>0</v>
      </c>
      <c r="V28"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8" s="69">
        <f>Tbl_CBStaff_Site1[[#This Row],[WEG 
Eligible Hrs]]*Tbl_CBStaff_Site1[[#This Row],[WEG 
Rate]]</f>
        <v>0</v>
      </c>
      <c r="X28" s="69">
        <f>Tbl_CBStaff_Site1[[#This Row],[WEG 
Salary]]*0.175</f>
        <v>0</v>
      </c>
      <c r="Y28" s="69">
        <f>150*Tbl_CBStaff_Site1[[#This Row],[WEG 
Eligible Hrs]]/1754.5</f>
        <v>0</v>
      </c>
      <c r="Z28" s="70">
        <f>+Tbl_CBStaff_Site1[[#This Row],[WEG 
Salary]]+Tbl_CBStaff_Site1[[#This Row],[WEG 
Benefits]]+Tbl_CBStaff_Site1[[#This Row],[Suppl. Grant]]</f>
        <v>0</v>
      </c>
      <c r="AA28" s="71" t="e">
        <v>#REF!</v>
      </c>
      <c r="AB28" s="72" t="e">
        <f>IF(Tbl_CBStaff_Site1[[#This Row],[WF Eligibility]]="Yes", Tbl_CBStaff_Site1[[#This Row],[WEG 
Eligible Hrs]], 0 )</f>
        <v>#REF!</v>
      </c>
      <c r="AC28" s="69" t="e">
        <v>#REF!</v>
      </c>
      <c r="AD28" s="69" t="e">
        <f>Tbl_CBStaff_Site1[[#This Row],[WF Eligible Rate]]*Tbl_CBStaff_Site1[[#This Row],[WF Eligible Hrs]]</f>
        <v>#REF!</v>
      </c>
      <c r="AE28" s="69" t="e">
        <f>+Tbl_CBStaff_Site1[[#This Row],[WF Salary]]*0.175</f>
        <v>#REF!</v>
      </c>
      <c r="AF28" s="73" t="e">
        <f>+Tbl_CBStaff_Site1[[#This Row],[WF Salary]]+Tbl_CBStaff_Site1[[#This Row],[WF Benefits]]</f>
        <v>#REF!</v>
      </c>
      <c r="AG2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8" s="68">
        <f>IF(Tbl_CBStaff_Site1[[#This Row],[AI
Eligibility]]="Yes", Tbl_CBStaff_Site1[[#This Row],[WEG 
Eligible Hrs]], 0 )</f>
        <v>0</v>
      </c>
      <c r="AI28" s="69">
        <f>IF(Tbl_CBStaff_Site1[[#This Row],[AI
Eligibility]]="Yes", MIN(1, 25-(Tbl_CBStaff_Site1[[#This Row],[BASE HOURLY WAGE
(excl. WEG,GOF,WCF)]]+Tbl_CBStaff_Site1[[#This Row],[WEG 
Rate]])), 0 )</f>
        <v>0</v>
      </c>
      <c r="AJ28" s="74">
        <f>Tbl_CBStaff_Site1[[#This Row],[AI 
Eligible Hrs]]*Tbl_CBStaff_Site1[[#This Row],[AI 
Eligible Rate]]</f>
        <v>0</v>
      </c>
      <c r="AK28" s="69">
        <f>Tbl_CBStaff_Site1[[#This Row],[AI 
Salary]]*0.175</f>
        <v>0</v>
      </c>
      <c r="AL28" s="70">
        <f>+Tbl_CBStaff_Site1[[#This Row],[AI 
Salary]]+Tbl_CBStaff_Site1[[#This Row],[AI 
Benefits]]</f>
        <v>0</v>
      </c>
    </row>
    <row r="29" spans="1:38" ht="17.100000000000001" customHeight="1" outlineLevel="1" x14ac:dyDescent="0.75">
      <c r="A29" s="55"/>
      <c r="B29" s="75"/>
      <c r="C29" s="50"/>
      <c r="D29" s="50"/>
      <c r="E29" s="50"/>
      <c r="F29" s="67"/>
      <c r="G29" s="51"/>
      <c r="H29" s="51"/>
      <c r="I29" s="51"/>
      <c r="J29" s="52">
        <f>Tbl_CBStaff_Site1[[#This Row],[BASE HOURLY WAGE
(excl. WEG,GOF,WCF)]]+Tbl_CBStaff_Site1[[#This Row],[WAGE ENHANCEMENT GRANT (WEG)]]+Tbl_CBStaff_Site1[[#This Row],[GENERAL OPERATING FUND (GOF)]]+Tbl_CBStaff_Site1[[#This Row],[WORKFORCE COMP. (WCF)]]</f>
        <v>0</v>
      </c>
      <c r="K29" s="50"/>
      <c r="L29" s="53">
        <f>Tbl_CBStaff_Site1[[#This Row],[HRS/WK]]*Tbl_CBStaff_Site1[[#This Row],[WEEKS/YR]]*Tbl_CBStaff_Site1[[#This Row],[HOURLY 
WAGE]]</f>
        <v>0</v>
      </c>
      <c r="M29" s="54"/>
      <c r="N29" s="53">
        <f>Tbl_CBStaff_Site1[[#This Row],[TOTAL SALARIES]]*Tbl_CBStaff_Site1[[#This Row],[MANDATORY BENEFITS (%)]]</f>
        <v>0</v>
      </c>
      <c r="O29" s="53">
        <f>+Tbl_CBStaff_Site1[[#This Row],[TOTAL SALARIES]]+Tbl_CBStaff_Site1[[#This Row],[TOTAL 
BENEFITS]]</f>
        <v>0</v>
      </c>
      <c r="T2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9" s="68">
        <f>IF(Tbl_CBStaff_Site1[[#This Row],[WEG Eligibility]]="Yes",Tbl_CBStaff_Site1[[#This Row],[HRS/WK]]*Tbl_CBStaff_Site1[[#This Row],[WEEKS/YR]],0)</f>
        <v>0</v>
      </c>
      <c r="V29"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9" s="69">
        <f>Tbl_CBStaff_Site1[[#This Row],[WEG 
Eligible Hrs]]*Tbl_CBStaff_Site1[[#This Row],[WEG 
Rate]]</f>
        <v>0</v>
      </c>
      <c r="X29" s="69">
        <f>Tbl_CBStaff_Site1[[#This Row],[WEG 
Salary]]*0.175</f>
        <v>0</v>
      </c>
      <c r="Y29" s="69">
        <f>150*Tbl_CBStaff_Site1[[#This Row],[WEG 
Eligible Hrs]]/1754.5</f>
        <v>0</v>
      </c>
      <c r="Z29" s="70">
        <f>+Tbl_CBStaff_Site1[[#This Row],[WEG 
Salary]]+Tbl_CBStaff_Site1[[#This Row],[WEG 
Benefits]]+Tbl_CBStaff_Site1[[#This Row],[Suppl. Grant]]</f>
        <v>0</v>
      </c>
      <c r="AA29" s="71" t="e">
        <v>#REF!</v>
      </c>
      <c r="AB29" s="72" t="e">
        <f>IF(Tbl_CBStaff_Site1[[#This Row],[WF Eligibility]]="Yes", Tbl_CBStaff_Site1[[#This Row],[WEG 
Eligible Hrs]], 0 )</f>
        <v>#REF!</v>
      </c>
      <c r="AC29" s="69" t="e">
        <v>#REF!</v>
      </c>
      <c r="AD29" s="69" t="e">
        <f>Tbl_CBStaff_Site1[[#This Row],[WF Eligible Rate]]*Tbl_CBStaff_Site1[[#This Row],[WF Eligible Hrs]]</f>
        <v>#REF!</v>
      </c>
      <c r="AE29" s="69" t="e">
        <f>+Tbl_CBStaff_Site1[[#This Row],[WF Salary]]*0.175</f>
        <v>#REF!</v>
      </c>
      <c r="AF29" s="73" t="e">
        <f>+Tbl_CBStaff_Site1[[#This Row],[WF Salary]]+Tbl_CBStaff_Site1[[#This Row],[WF Benefits]]</f>
        <v>#REF!</v>
      </c>
      <c r="AG2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9" s="68">
        <f>IF(Tbl_CBStaff_Site1[[#This Row],[AI
Eligibility]]="Yes", Tbl_CBStaff_Site1[[#This Row],[WEG 
Eligible Hrs]], 0 )</f>
        <v>0</v>
      </c>
      <c r="AI29" s="69">
        <f>IF(Tbl_CBStaff_Site1[[#This Row],[AI
Eligibility]]="Yes", MIN(1, 25-(Tbl_CBStaff_Site1[[#This Row],[BASE HOURLY WAGE
(excl. WEG,GOF,WCF)]]+Tbl_CBStaff_Site1[[#This Row],[WEG 
Rate]])), 0 )</f>
        <v>0</v>
      </c>
      <c r="AJ29" s="74">
        <f>Tbl_CBStaff_Site1[[#This Row],[AI 
Eligible Hrs]]*Tbl_CBStaff_Site1[[#This Row],[AI 
Eligible Rate]]</f>
        <v>0</v>
      </c>
      <c r="AK29" s="69">
        <f>Tbl_CBStaff_Site1[[#This Row],[AI 
Salary]]*0.175</f>
        <v>0</v>
      </c>
      <c r="AL29" s="70">
        <f>+Tbl_CBStaff_Site1[[#This Row],[AI 
Salary]]+Tbl_CBStaff_Site1[[#This Row],[AI 
Benefits]]</f>
        <v>0</v>
      </c>
    </row>
    <row r="30" spans="1:38" ht="17.100000000000001" customHeight="1" outlineLevel="1" x14ac:dyDescent="0.75">
      <c r="A30" s="55"/>
      <c r="B30" s="75"/>
      <c r="C30" s="50"/>
      <c r="D30" s="50"/>
      <c r="E30" s="50"/>
      <c r="F30" s="67"/>
      <c r="G30" s="51"/>
      <c r="H30" s="51"/>
      <c r="I30" s="51"/>
      <c r="J30" s="52">
        <f>Tbl_CBStaff_Site1[[#This Row],[BASE HOURLY WAGE
(excl. WEG,GOF,WCF)]]+Tbl_CBStaff_Site1[[#This Row],[WAGE ENHANCEMENT GRANT (WEG)]]+Tbl_CBStaff_Site1[[#This Row],[GENERAL OPERATING FUND (GOF)]]+Tbl_CBStaff_Site1[[#This Row],[WORKFORCE COMP. (WCF)]]</f>
        <v>0</v>
      </c>
      <c r="K30" s="50"/>
      <c r="L30" s="53">
        <f>Tbl_CBStaff_Site1[[#This Row],[HRS/WK]]*Tbl_CBStaff_Site1[[#This Row],[WEEKS/YR]]*Tbl_CBStaff_Site1[[#This Row],[HOURLY 
WAGE]]</f>
        <v>0</v>
      </c>
      <c r="M30" s="54"/>
      <c r="N30" s="53">
        <f>Tbl_CBStaff_Site1[[#This Row],[TOTAL SALARIES]]*Tbl_CBStaff_Site1[[#This Row],[MANDATORY BENEFITS (%)]]</f>
        <v>0</v>
      </c>
      <c r="O30" s="53">
        <f>+Tbl_CBStaff_Site1[[#This Row],[TOTAL SALARIES]]+Tbl_CBStaff_Site1[[#This Row],[TOTAL 
BENEFITS]]</f>
        <v>0</v>
      </c>
      <c r="T3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0" s="68">
        <f>IF(Tbl_CBStaff_Site1[[#This Row],[WEG Eligibility]]="Yes",Tbl_CBStaff_Site1[[#This Row],[HRS/WK]]*Tbl_CBStaff_Site1[[#This Row],[WEEKS/YR]],0)</f>
        <v>0</v>
      </c>
      <c r="V30"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0" s="69">
        <f>Tbl_CBStaff_Site1[[#This Row],[WEG 
Eligible Hrs]]*Tbl_CBStaff_Site1[[#This Row],[WEG 
Rate]]</f>
        <v>0</v>
      </c>
      <c r="X30" s="69">
        <f>Tbl_CBStaff_Site1[[#This Row],[WEG 
Salary]]*0.175</f>
        <v>0</v>
      </c>
      <c r="Y30" s="69">
        <f>150*Tbl_CBStaff_Site1[[#This Row],[WEG 
Eligible Hrs]]/1754.5</f>
        <v>0</v>
      </c>
      <c r="Z30" s="70">
        <f>+Tbl_CBStaff_Site1[[#This Row],[WEG 
Salary]]+Tbl_CBStaff_Site1[[#This Row],[WEG 
Benefits]]+Tbl_CBStaff_Site1[[#This Row],[Suppl. Grant]]</f>
        <v>0</v>
      </c>
      <c r="AA30" s="71" t="e">
        <v>#REF!</v>
      </c>
      <c r="AB30" s="72" t="e">
        <f>IF(Tbl_CBStaff_Site1[[#This Row],[WF Eligibility]]="Yes", Tbl_CBStaff_Site1[[#This Row],[WEG 
Eligible Hrs]], 0 )</f>
        <v>#REF!</v>
      </c>
      <c r="AC30" s="69" t="e">
        <v>#REF!</v>
      </c>
      <c r="AD30" s="69" t="e">
        <f>Tbl_CBStaff_Site1[[#This Row],[WF Eligible Rate]]*Tbl_CBStaff_Site1[[#This Row],[WF Eligible Hrs]]</f>
        <v>#REF!</v>
      </c>
      <c r="AE30" s="69" t="e">
        <f>+Tbl_CBStaff_Site1[[#This Row],[WF Salary]]*0.175</f>
        <v>#REF!</v>
      </c>
      <c r="AF30" s="73" t="e">
        <f>+Tbl_CBStaff_Site1[[#This Row],[WF Salary]]+Tbl_CBStaff_Site1[[#This Row],[WF Benefits]]</f>
        <v>#REF!</v>
      </c>
      <c r="AG3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0" s="68">
        <f>IF(Tbl_CBStaff_Site1[[#This Row],[AI
Eligibility]]="Yes", Tbl_CBStaff_Site1[[#This Row],[WEG 
Eligible Hrs]], 0 )</f>
        <v>0</v>
      </c>
      <c r="AI30" s="69">
        <f>IF(Tbl_CBStaff_Site1[[#This Row],[AI
Eligibility]]="Yes", MIN(1, 25-(Tbl_CBStaff_Site1[[#This Row],[BASE HOURLY WAGE
(excl. WEG,GOF,WCF)]]+Tbl_CBStaff_Site1[[#This Row],[WEG 
Rate]])), 0 )</f>
        <v>0</v>
      </c>
      <c r="AJ30" s="74">
        <f>Tbl_CBStaff_Site1[[#This Row],[AI 
Eligible Hrs]]*Tbl_CBStaff_Site1[[#This Row],[AI 
Eligible Rate]]</f>
        <v>0</v>
      </c>
      <c r="AK30" s="69">
        <f>Tbl_CBStaff_Site1[[#This Row],[AI 
Salary]]*0.175</f>
        <v>0</v>
      </c>
      <c r="AL30" s="70">
        <f>+Tbl_CBStaff_Site1[[#This Row],[AI 
Salary]]+Tbl_CBStaff_Site1[[#This Row],[AI 
Benefits]]</f>
        <v>0</v>
      </c>
    </row>
    <row r="31" spans="1:38" ht="17.100000000000001" customHeight="1" outlineLevel="1" x14ac:dyDescent="0.75">
      <c r="A31" s="55"/>
      <c r="B31" s="75"/>
      <c r="C31" s="50"/>
      <c r="D31" s="50"/>
      <c r="E31" s="50"/>
      <c r="F31" s="67"/>
      <c r="G31" s="51"/>
      <c r="H31" s="51"/>
      <c r="I31" s="51"/>
      <c r="J31" s="52">
        <f>Tbl_CBStaff_Site1[[#This Row],[BASE HOURLY WAGE
(excl. WEG,GOF,WCF)]]+Tbl_CBStaff_Site1[[#This Row],[WAGE ENHANCEMENT GRANT (WEG)]]+Tbl_CBStaff_Site1[[#This Row],[GENERAL OPERATING FUND (GOF)]]+Tbl_CBStaff_Site1[[#This Row],[WORKFORCE COMP. (WCF)]]</f>
        <v>0</v>
      </c>
      <c r="K31" s="50"/>
      <c r="L31" s="53">
        <f>Tbl_CBStaff_Site1[[#This Row],[HRS/WK]]*Tbl_CBStaff_Site1[[#This Row],[WEEKS/YR]]*Tbl_CBStaff_Site1[[#This Row],[HOURLY 
WAGE]]</f>
        <v>0</v>
      </c>
      <c r="M31" s="54"/>
      <c r="N31" s="53">
        <f>Tbl_CBStaff_Site1[[#This Row],[TOTAL SALARIES]]*Tbl_CBStaff_Site1[[#This Row],[MANDATORY BENEFITS (%)]]</f>
        <v>0</v>
      </c>
      <c r="O31" s="53">
        <f>+Tbl_CBStaff_Site1[[#This Row],[TOTAL SALARIES]]+Tbl_CBStaff_Site1[[#This Row],[TOTAL 
BENEFITS]]</f>
        <v>0</v>
      </c>
      <c r="T3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1" s="68">
        <f>IF(Tbl_CBStaff_Site1[[#This Row],[WEG Eligibility]]="Yes",Tbl_CBStaff_Site1[[#This Row],[HRS/WK]]*Tbl_CBStaff_Site1[[#This Row],[WEEKS/YR]],0)</f>
        <v>0</v>
      </c>
      <c r="V31"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1" s="69">
        <f>Tbl_CBStaff_Site1[[#This Row],[WEG 
Eligible Hrs]]*Tbl_CBStaff_Site1[[#This Row],[WEG 
Rate]]</f>
        <v>0</v>
      </c>
      <c r="X31" s="69">
        <f>Tbl_CBStaff_Site1[[#This Row],[WEG 
Salary]]*0.175</f>
        <v>0</v>
      </c>
      <c r="Y31" s="69">
        <f>150*Tbl_CBStaff_Site1[[#This Row],[WEG 
Eligible Hrs]]/1754.5</f>
        <v>0</v>
      </c>
      <c r="Z31" s="70">
        <f>+Tbl_CBStaff_Site1[[#This Row],[WEG 
Salary]]+Tbl_CBStaff_Site1[[#This Row],[WEG 
Benefits]]+Tbl_CBStaff_Site1[[#This Row],[Suppl. Grant]]</f>
        <v>0</v>
      </c>
      <c r="AA31" s="71" t="e">
        <v>#REF!</v>
      </c>
      <c r="AB31" s="72" t="e">
        <f>IF(Tbl_CBStaff_Site1[[#This Row],[WF Eligibility]]="Yes", Tbl_CBStaff_Site1[[#This Row],[WEG 
Eligible Hrs]], 0 )</f>
        <v>#REF!</v>
      </c>
      <c r="AC31" s="69" t="e">
        <v>#REF!</v>
      </c>
      <c r="AD31" s="69" t="e">
        <f>Tbl_CBStaff_Site1[[#This Row],[WF Eligible Rate]]*Tbl_CBStaff_Site1[[#This Row],[WF Eligible Hrs]]</f>
        <v>#REF!</v>
      </c>
      <c r="AE31" s="69" t="e">
        <f>+Tbl_CBStaff_Site1[[#This Row],[WF Salary]]*0.175</f>
        <v>#REF!</v>
      </c>
      <c r="AF31" s="73" t="e">
        <f>+Tbl_CBStaff_Site1[[#This Row],[WF Salary]]+Tbl_CBStaff_Site1[[#This Row],[WF Benefits]]</f>
        <v>#REF!</v>
      </c>
      <c r="AG3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1" s="68">
        <f>IF(Tbl_CBStaff_Site1[[#This Row],[AI
Eligibility]]="Yes", Tbl_CBStaff_Site1[[#This Row],[WEG 
Eligible Hrs]], 0 )</f>
        <v>0</v>
      </c>
      <c r="AI31" s="69">
        <f>IF(Tbl_CBStaff_Site1[[#This Row],[AI
Eligibility]]="Yes", MIN(1, 25-(Tbl_CBStaff_Site1[[#This Row],[BASE HOURLY WAGE
(excl. WEG,GOF,WCF)]]+Tbl_CBStaff_Site1[[#This Row],[WEG 
Rate]])), 0 )</f>
        <v>0</v>
      </c>
      <c r="AJ31" s="74">
        <f>Tbl_CBStaff_Site1[[#This Row],[AI 
Eligible Hrs]]*Tbl_CBStaff_Site1[[#This Row],[AI 
Eligible Rate]]</f>
        <v>0</v>
      </c>
      <c r="AK31" s="69">
        <f>Tbl_CBStaff_Site1[[#This Row],[AI 
Salary]]*0.175</f>
        <v>0</v>
      </c>
      <c r="AL31" s="70">
        <f>+Tbl_CBStaff_Site1[[#This Row],[AI 
Salary]]+Tbl_CBStaff_Site1[[#This Row],[AI 
Benefits]]</f>
        <v>0</v>
      </c>
    </row>
    <row r="32" spans="1:38" ht="17.100000000000001" customHeight="1" outlineLevel="1" x14ac:dyDescent="0.75">
      <c r="A32" s="55"/>
      <c r="B32" s="75"/>
      <c r="C32" s="50"/>
      <c r="D32" s="50"/>
      <c r="E32" s="50"/>
      <c r="F32" s="67"/>
      <c r="G32" s="51"/>
      <c r="H32" s="51"/>
      <c r="I32" s="51"/>
      <c r="J32" s="52">
        <f>Tbl_CBStaff_Site1[[#This Row],[BASE HOURLY WAGE
(excl. WEG,GOF,WCF)]]+Tbl_CBStaff_Site1[[#This Row],[WAGE ENHANCEMENT GRANT (WEG)]]+Tbl_CBStaff_Site1[[#This Row],[GENERAL OPERATING FUND (GOF)]]+Tbl_CBStaff_Site1[[#This Row],[WORKFORCE COMP. (WCF)]]</f>
        <v>0</v>
      </c>
      <c r="K32" s="50"/>
      <c r="L32" s="53">
        <f>Tbl_CBStaff_Site1[[#This Row],[HRS/WK]]*Tbl_CBStaff_Site1[[#This Row],[WEEKS/YR]]*Tbl_CBStaff_Site1[[#This Row],[HOURLY 
WAGE]]</f>
        <v>0</v>
      </c>
      <c r="M32" s="54"/>
      <c r="N32" s="53">
        <f>Tbl_CBStaff_Site1[[#This Row],[TOTAL SALARIES]]*Tbl_CBStaff_Site1[[#This Row],[MANDATORY BENEFITS (%)]]</f>
        <v>0</v>
      </c>
      <c r="O32" s="53">
        <f>+Tbl_CBStaff_Site1[[#This Row],[TOTAL SALARIES]]+Tbl_CBStaff_Site1[[#This Row],[TOTAL 
BENEFITS]]</f>
        <v>0</v>
      </c>
      <c r="T3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2" s="68">
        <f>IF(Tbl_CBStaff_Site1[[#This Row],[WEG Eligibility]]="Yes",Tbl_CBStaff_Site1[[#This Row],[HRS/WK]]*Tbl_CBStaff_Site1[[#This Row],[WEEKS/YR]],0)</f>
        <v>0</v>
      </c>
      <c r="V32"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2" s="69">
        <f>Tbl_CBStaff_Site1[[#This Row],[WEG 
Eligible Hrs]]*Tbl_CBStaff_Site1[[#This Row],[WEG 
Rate]]</f>
        <v>0</v>
      </c>
      <c r="X32" s="69">
        <f>Tbl_CBStaff_Site1[[#This Row],[WEG 
Salary]]*0.175</f>
        <v>0</v>
      </c>
      <c r="Y32" s="69">
        <f>150*Tbl_CBStaff_Site1[[#This Row],[WEG 
Eligible Hrs]]/1754.5</f>
        <v>0</v>
      </c>
      <c r="Z32" s="70">
        <f>+Tbl_CBStaff_Site1[[#This Row],[WEG 
Salary]]+Tbl_CBStaff_Site1[[#This Row],[WEG 
Benefits]]+Tbl_CBStaff_Site1[[#This Row],[Suppl. Grant]]</f>
        <v>0</v>
      </c>
      <c r="AA32" s="71" t="e">
        <v>#REF!</v>
      </c>
      <c r="AB32" s="72" t="e">
        <f>IF(Tbl_CBStaff_Site1[[#This Row],[WF Eligibility]]="Yes", Tbl_CBStaff_Site1[[#This Row],[WEG 
Eligible Hrs]], 0 )</f>
        <v>#REF!</v>
      </c>
      <c r="AC32" s="69" t="e">
        <v>#REF!</v>
      </c>
      <c r="AD32" s="69" t="e">
        <f>Tbl_CBStaff_Site1[[#This Row],[WF Eligible Rate]]*Tbl_CBStaff_Site1[[#This Row],[WF Eligible Hrs]]</f>
        <v>#REF!</v>
      </c>
      <c r="AE32" s="69" t="e">
        <f>+Tbl_CBStaff_Site1[[#This Row],[WF Salary]]*0.175</f>
        <v>#REF!</v>
      </c>
      <c r="AF32" s="73" t="e">
        <f>+Tbl_CBStaff_Site1[[#This Row],[WF Salary]]+Tbl_CBStaff_Site1[[#This Row],[WF Benefits]]</f>
        <v>#REF!</v>
      </c>
      <c r="AG3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2" s="68">
        <f>IF(Tbl_CBStaff_Site1[[#This Row],[AI
Eligibility]]="Yes", Tbl_CBStaff_Site1[[#This Row],[WEG 
Eligible Hrs]], 0 )</f>
        <v>0</v>
      </c>
      <c r="AI32" s="69">
        <f>IF(Tbl_CBStaff_Site1[[#This Row],[AI
Eligibility]]="Yes", MIN(1, 25-(Tbl_CBStaff_Site1[[#This Row],[BASE HOURLY WAGE
(excl. WEG,GOF,WCF)]]+Tbl_CBStaff_Site1[[#This Row],[WEG 
Rate]])), 0 )</f>
        <v>0</v>
      </c>
      <c r="AJ32" s="74">
        <f>Tbl_CBStaff_Site1[[#This Row],[AI 
Eligible Hrs]]*Tbl_CBStaff_Site1[[#This Row],[AI 
Eligible Rate]]</f>
        <v>0</v>
      </c>
      <c r="AK32" s="69">
        <f>Tbl_CBStaff_Site1[[#This Row],[AI 
Salary]]*0.175</f>
        <v>0</v>
      </c>
      <c r="AL32" s="70">
        <f>+Tbl_CBStaff_Site1[[#This Row],[AI 
Salary]]+Tbl_CBStaff_Site1[[#This Row],[AI 
Benefits]]</f>
        <v>0</v>
      </c>
    </row>
    <row r="33" spans="1:38" ht="17.100000000000001" customHeight="1" outlineLevel="1" x14ac:dyDescent="0.75">
      <c r="A33" s="55"/>
      <c r="B33" s="75"/>
      <c r="C33" s="50"/>
      <c r="D33" s="50"/>
      <c r="E33" s="50"/>
      <c r="F33" s="67"/>
      <c r="G33" s="51"/>
      <c r="H33" s="51"/>
      <c r="I33" s="51"/>
      <c r="J33" s="52">
        <f>Tbl_CBStaff_Site1[[#This Row],[BASE HOURLY WAGE
(excl. WEG,GOF,WCF)]]+Tbl_CBStaff_Site1[[#This Row],[WAGE ENHANCEMENT GRANT (WEG)]]+Tbl_CBStaff_Site1[[#This Row],[GENERAL OPERATING FUND (GOF)]]+Tbl_CBStaff_Site1[[#This Row],[WORKFORCE COMP. (WCF)]]</f>
        <v>0</v>
      </c>
      <c r="K33" s="50"/>
      <c r="L33" s="53">
        <f>Tbl_CBStaff_Site1[[#This Row],[HRS/WK]]*Tbl_CBStaff_Site1[[#This Row],[WEEKS/YR]]*Tbl_CBStaff_Site1[[#This Row],[HOURLY 
WAGE]]</f>
        <v>0</v>
      </c>
      <c r="M33" s="54"/>
      <c r="N33" s="53">
        <f>Tbl_CBStaff_Site1[[#This Row],[TOTAL SALARIES]]*Tbl_CBStaff_Site1[[#This Row],[MANDATORY BENEFITS (%)]]</f>
        <v>0</v>
      </c>
      <c r="O33" s="53">
        <f>+Tbl_CBStaff_Site1[[#This Row],[TOTAL SALARIES]]+Tbl_CBStaff_Site1[[#This Row],[TOTAL 
BENEFITS]]</f>
        <v>0</v>
      </c>
      <c r="T3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3" s="68">
        <f>IF(Tbl_CBStaff_Site1[[#This Row],[WEG Eligibility]]="Yes",Tbl_CBStaff_Site1[[#This Row],[HRS/WK]]*Tbl_CBStaff_Site1[[#This Row],[WEEKS/YR]],0)</f>
        <v>0</v>
      </c>
      <c r="V33"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3" s="69">
        <f>Tbl_CBStaff_Site1[[#This Row],[WEG 
Eligible Hrs]]*Tbl_CBStaff_Site1[[#This Row],[WEG 
Rate]]</f>
        <v>0</v>
      </c>
      <c r="X33" s="69">
        <f>Tbl_CBStaff_Site1[[#This Row],[WEG 
Salary]]*0.175</f>
        <v>0</v>
      </c>
      <c r="Y33" s="69">
        <f>150*Tbl_CBStaff_Site1[[#This Row],[WEG 
Eligible Hrs]]/1754.5</f>
        <v>0</v>
      </c>
      <c r="Z33" s="70">
        <f>+Tbl_CBStaff_Site1[[#This Row],[WEG 
Salary]]+Tbl_CBStaff_Site1[[#This Row],[WEG 
Benefits]]+Tbl_CBStaff_Site1[[#This Row],[Suppl. Grant]]</f>
        <v>0</v>
      </c>
      <c r="AA33" s="71" t="e">
        <v>#REF!</v>
      </c>
      <c r="AB33" s="72" t="e">
        <f>IF(Tbl_CBStaff_Site1[[#This Row],[WF Eligibility]]="Yes", Tbl_CBStaff_Site1[[#This Row],[WEG 
Eligible Hrs]], 0 )</f>
        <v>#REF!</v>
      </c>
      <c r="AC33" s="69" t="e">
        <v>#REF!</v>
      </c>
      <c r="AD33" s="69" t="e">
        <f>Tbl_CBStaff_Site1[[#This Row],[WF Eligible Rate]]*Tbl_CBStaff_Site1[[#This Row],[WF Eligible Hrs]]</f>
        <v>#REF!</v>
      </c>
      <c r="AE33" s="69" t="e">
        <f>+Tbl_CBStaff_Site1[[#This Row],[WF Salary]]*0.175</f>
        <v>#REF!</v>
      </c>
      <c r="AF33" s="73" t="e">
        <f>+Tbl_CBStaff_Site1[[#This Row],[WF Salary]]+Tbl_CBStaff_Site1[[#This Row],[WF Benefits]]</f>
        <v>#REF!</v>
      </c>
      <c r="AG3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3" s="68">
        <f>IF(Tbl_CBStaff_Site1[[#This Row],[AI
Eligibility]]="Yes", Tbl_CBStaff_Site1[[#This Row],[WEG 
Eligible Hrs]], 0 )</f>
        <v>0</v>
      </c>
      <c r="AI33" s="69">
        <f>IF(Tbl_CBStaff_Site1[[#This Row],[AI
Eligibility]]="Yes", MIN(1, 25-(Tbl_CBStaff_Site1[[#This Row],[BASE HOURLY WAGE
(excl. WEG,GOF,WCF)]]+Tbl_CBStaff_Site1[[#This Row],[WEG 
Rate]])), 0 )</f>
        <v>0</v>
      </c>
      <c r="AJ33" s="74">
        <f>Tbl_CBStaff_Site1[[#This Row],[AI 
Eligible Hrs]]*Tbl_CBStaff_Site1[[#This Row],[AI 
Eligible Rate]]</f>
        <v>0</v>
      </c>
      <c r="AK33" s="69">
        <f>Tbl_CBStaff_Site1[[#This Row],[AI 
Salary]]*0.175</f>
        <v>0</v>
      </c>
      <c r="AL33" s="70">
        <f>+Tbl_CBStaff_Site1[[#This Row],[AI 
Salary]]+Tbl_CBStaff_Site1[[#This Row],[AI 
Benefits]]</f>
        <v>0</v>
      </c>
    </row>
    <row r="34" spans="1:38" ht="17.100000000000001" customHeight="1" outlineLevel="1" x14ac:dyDescent="0.75">
      <c r="A34" s="55"/>
      <c r="B34" s="75"/>
      <c r="C34" s="50"/>
      <c r="D34" s="50"/>
      <c r="E34" s="50"/>
      <c r="F34" s="67"/>
      <c r="G34" s="51"/>
      <c r="H34" s="51"/>
      <c r="I34" s="51"/>
      <c r="J34" s="52">
        <f>Tbl_CBStaff_Site1[[#This Row],[BASE HOURLY WAGE
(excl. WEG,GOF,WCF)]]+Tbl_CBStaff_Site1[[#This Row],[WAGE ENHANCEMENT GRANT (WEG)]]+Tbl_CBStaff_Site1[[#This Row],[GENERAL OPERATING FUND (GOF)]]+Tbl_CBStaff_Site1[[#This Row],[WORKFORCE COMP. (WCF)]]</f>
        <v>0</v>
      </c>
      <c r="K34" s="50"/>
      <c r="L34" s="53">
        <f>Tbl_CBStaff_Site1[[#This Row],[HRS/WK]]*Tbl_CBStaff_Site1[[#This Row],[WEEKS/YR]]*Tbl_CBStaff_Site1[[#This Row],[HOURLY 
WAGE]]</f>
        <v>0</v>
      </c>
      <c r="M34" s="54"/>
      <c r="N34" s="53">
        <f>Tbl_CBStaff_Site1[[#This Row],[TOTAL SALARIES]]*Tbl_CBStaff_Site1[[#This Row],[MANDATORY BENEFITS (%)]]</f>
        <v>0</v>
      </c>
      <c r="O34" s="53">
        <f>+Tbl_CBStaff_Site1[[#This Row],[TOTAL SALARIES]]+Tbl_CBStaff_Site1[[#This Row],[TOTAL 
BENEFITS]]</f>
        <v>0</v>
      </c>
      <c r="T3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4" s="68">
        <f>IF(Tbl_CBStaff_Site1[[#This Row],[WEG Eligibility]]="Yes",Tbl_CBStaff_Site1[[#This Row],[HRS/WK]]*Tbl_CBStaff_Site1[[#This Row],[WEEKS/YR]],0)</f>
        <v>0</v>
      </c>
      <c r="V34"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4" s="69">
        <f>Tbl_CBStaff_Site1[[#This Row],[WEG 
Eligible Hrs]]*Tbl_CBStaff_Site1[[#This Row],[WEG 
Rate]]</f>
        <v>0</v>
      </c>
      <c r="X34" s="69">
        <f>Tbl_CBStaff_Site1[[#This Row],[WEG 
Salary]]*0.175</f>
        <v>0</v>
      </c>
      <c r="Y34" s="69">
        <f>150*Tbl_CBStaff_Site1[[#This Row],[WEG 
Eligible Hrs]]/1754.5</f>
        <v>0</v>
      </c>
      <c r="Z34" s="70">
        <f>+Tbl_CBStaff_Site1[[#This Row],[WEG 
Salary]]+Tbl_CBStaff_Site1[[#This Row],[WEG 
Benefits]]+Tbl_CBStaff_Site1[[#This Row],[Suppl. Grant]]</f>
        <v>0</v>
      </c>
      <c r="AA34" s="71" t="e">
        <v>#REF!</v>
      </c>
      <c r="AB34" s="72" t="e">
        <f>IF(Tbl_CBStaff_Site1[[#This Row],[WF Eligibility]]="Yes", Tbl_CBStaff_Site1[[#This Row],[WEG 
Eligible Hrs]], 0 )</f>
        <v>#REF!</v>
      </c>
      <c r="AC34" s="69" t="e">
        <v>#REF!</v>
      </c>
      <c r="AD34" s="69" t="e">
        <f>Tbl_CBStaff_Site1[[#This Row],[WF Eligible Rate]]*Tbl_CBStaff_Site1[[#This Row],[WF Eligible Hrs]]</f>
        <v>#REF!</v>
      </c>
      <c r="AE34" s="69" t="e">
        <f>+Tbl_CBStaff_Site1[[#This Row],[WF Salary]]*0.175</f>
        <v>#REF!</v>
      </c>
      <c r="AF34" s="73" t="e">
        <f>+Tbl_CBStaff_Site1[[#This Row],[WF Salary]]+Tbl_CBStaff_Site1[[#This Row],[WF Benefits]]</f>
        <v>#REF!</v>
      </c>
      <c r="AG3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4" s="68">
        <f>IF(Tbl_CBStaff_Site1[[#This Row],[AI
Eligibility]]="Yes", Tbl_CBStaff_Site1[[#This Row],[WEG 
Eligible Hrs]], 0 )</f>
        <v>0</v>
      </c>
      <c r="AI34" s="69">
        <f>IF(Tbl_CBStaff_Site1[[#This Row],[AI
Eligibility]]="Yes", MIN(1, 25-(Tbl_CBStaff_Site1[[#This Row],[BASE HOURLY WAGE
(excl. WEG,GOF,WCF)]]+Tbl_CBStaff_Site1[[#This Row],[WEG 
Rate]])), 0 )</f>
        <v>0</v>
      </c>
      <c r="AJ34" s="74">
        <f>Tbl_CBStaff_Site1[[#This Row],[AI 
Eligible Hrs]]*Tbl_CBStaff_Site1[[#This Row],[AI 
Eligible Rate]]</f>
        <v>0</v>
      </c>
      <c r="AK34" s="69">
        <f>Tbl_CBStaff_Site1[[#This Row],[AI 
Salary]]*0.175</f>
        <v>0</v>
      </c>
      <c r="AL34" s="70">
        <f>+Tbl_CBStaff_Site1[[#This Row],[AI 
Salary]]+Tbl_CBStaff_Site1[[#This Row],[AI 
Benefits]]</f>
        <v>0</v>
      </c>
    </row>
    <row r="35" spans="1:38" ht="17.100000000000001" customHeight="1" outlineLevel="1" x14ac:dyDescent="0.75">
      <c r="A35" s="55"/>
      <c r="B35" s="75"/>
      <c r="C35" s="50"/>
      <c r="D35" s="50"/>
      <c r="E35" s="50"/>
      <c r="F35" s="67"/>
      <c r="G35" s="51"/>
      <c r="H35" s="51"/>
      <c r="I35" s="51"/>
      <c r="J35" s="52">
        <f>Tbl_CBStaff_Site1[[#This Row],[BASE HOURLY WAGE
(excl. WEG,GOF,WCF)]]+Tbl_CBStaff_Site1[[#This Row],[WAGE ENHANCEMENT GRANT (WEG)]]+Tbl_CBStaff_Site1[[#This Row],[GENERAL OPERATING FUND (GOF)]]+Tbl_CBStaff_Site1[[#This Row],[WORKFORCE COMP. (WCF)]]</f>
        <v>0</v>
      </c>
      <c r="K35" s="50"/>
      <c r="L35" s="53">
        <f>Tbl_CBStaff_Site1[[#This Row],[HRS/WK]]*Tbl_CBStaff_Site1[[#This Row],[WEEKS/YR]]*Tbl_CBStaff_Site1[[#This Row],[HOURLY 
WAGE]]</f>
        <v>0</v>
      </c>
      <c r="M35" s="54"/>
      <c r="N35" s="53">
        <f>Tbl_CBStaff_Site1[[#This Row],[TOTAL SALARIES]]*Tbl_CBStaff_Site1[[#This Row],[MANDATORY BENEFITS (%)]]</f>
        <v>0</v>
      </c>
      <c r="O35" s="53">
        <f>+Tbl_CBStaff_Site1[[#This Row],[TOTAL SALARIES]]+Tbl_CBStaff_Site1[[#This Row],[TOTAL 
BENEFITS]]</f>
        <v>0</v>
      </c>
      <c r="T3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5" s="68">
        <f>IF(Tbl_CBStaff_Site1[[#This Row],[WEG Eligibility]]="Yes",Tbl_CBStaff_Site1[[#This Row],[HRS/WK]]*Tbl_CBStaff_Site1[[#This Row],[WEEKS/YR]],0)</f>
        <v>0</v>
      </c>
      <c r="V35"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5" s="69">
        <f>Tbl_CBStaff_Site1[[#This Row],[WEG 
Eligible Hrs]]*Tbl_CBStaff_Site1[[#This Row],[WEG 
Rate]]</f>
        <v>0</v>
      </c>
      <c r="X35" s="69">
        <f>Tbl_CBStaff_Site1[[#This Row],[WEG 
Salary]]*0.175</f>
        <v>0</v>
      </c>
      <c r="Y35" s="69">
        <f>150*Tbl_CBStaff_Site1[[#This Row],[WEG 
Eligible Hrs]]/1754.5</f>
        <v>0</v>
      </c>
      <c r="Z35" s="70">
        <f>+Tbl_CBStaff_Site1[[#This Row],[WEG 
Salary]]+Tbl_CBStaff_Site1[[#This Row],[WEG 
Benefits]]+Tbl_CBStaff_Site1[[#This Row],[Suppl. Grant]]</f>
        <v>0</v>
      </c>
      <c r="AA35" s="71" t="e">
        <v>#REF!</v>
      </c>
      <c r="AB35" s="72" t="e">
        <f>IF(Tbl_CBStaff_Site1[[#This Row],[WF Eligibility]]="Yes", Tbl_CBStaff_Site1[[#This Row],[WEG 
Eligible Hrs]], 0 )</f>
        <v>#REF!</v>
      </c>
      <c r="AC35" s="69" t="e">
        <v>#REF!</v>
      </c>
      <c r="AD35" s="69" t="e">
        <f>Tbl_CBStaff_Site1[[#This Row],[WF Eligible Rate]]*Tbl_CBStaff_Site1[[#This Row],[WF Eligible Hrs]]</f>
        <v>#REF!</v>
      </c>
      <c r="AE35" s="69" t="e">
        <f>+Tbl_CBStaff_Site1[[#This Row],[WF Salary]]*0.175</f>
        <v>#REF!</v>
      </c>
      <c r="AF35" s="73" t="e">
        <f>+Tbl_CBStaff_Site1[[#This Row],[WF Salary]]+Tbl_CBStaff_Site1[[#This Row],[WF Benefits]]</f>
        <v>#REF!</v>
      </c>
      <c r="AG3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5" s="68">
        <f>IF(Tbl_CBStaff_Site1[[#This Row],[AI
Eligibility]]="Yes", Tbl_CBStaff_Site1[[#This Row],[WEG 
Eligible Hrs]], 0 )</f>
        <v>0</v>
      </c>
      <c r="AI35" s="69">
        <f>IF(Tbl_CBStaff_Site1[[#This Row],[AI
Eligibility]]="Yes", MIN(1, 25-(Tbl_CBStaff_Site1[[#This Row],[BASE HOURLY WAGE
(excl. WEG,GOF,WCF)]]+Tbl_CBStaff_Site1[[#This Row],[WEG 
Rate]])), 0 )</f>
        <v>0</v>
      </c>
      <c r="AJ35" s="74">
        <f>Tbl_CBStaff_Site1[[#This Row],[AI 
Eligible Hrs]]*Tbl_CBStaff_Site1[[#This Row],[AI 
Eligible Rate]]</f>
        <v>0</v>
      </c>
      <c r="AK35" s="69">
        <f>Tbl_CBStaff_Site1[[#This Row],[AI 
Salary]]*0.175</f>
        <v>0</v>
      </c>
      <c r="AL35" s="70">
        <f>+Tbl_CBStaff_Site1[[#This Row],[AI 
Salary]]+Tbl_CBStaff_Site1[[#This Row],[AI 
Benefits]]</f>
        <v>0</v>
      </c>
    </row>
    <row r="36" spans="1:38" ht="17.100000000000001" customHeight="1" outlineLevel="1" x14ac:dyDescent="0.75">
      <c r="A36" s="55"/>
      <c r="B36" s="75"/>
      <c r="C36" s="50"/>
      <c r="D36" s="50"/>
      <c r="E36" s="50"/>
      <c r="F36" s="67"/>
      <c r="G36" s="51"/>
      <c r="H36" s="51"/>
      <c r="I36" s="51"/>
      <c r="J36" s="52">
        <f>Tbl_CBStaff_Site1[[#This Row],[BASE HOURLY WAGE
(excl. WEG,GOF,WCF)]]+Tbl_CBStaff_Site1[[#This Row],[WAGE ENHANCEMENT GRANT (WEG)]]+Tbl_CBStaff_Site1[[#This Row],[GENERAL OPERATING FUND (GOF)]]+Tbl_CBStaff_Site1[[#This Row],[WORKFORCE COMP. (WCF)]]</f>
        <v>0</v>
      </c>
      <c r="K36" s="50"/>
      <c r="L36" s="53">
        <f>Tbl_CBStaff_Site1[[#This Row],[HRS/WK]]*Tbl_CBStaff_Site1[[#This Row],[WEEKS/YR]]*Tbl_CBStaff_Site1[[#This Row],[HOURLY 
WAGE]]</f>
        <v>0</v>
      </c>
      <c r="M36" s="54"/>
      <c r="N36" s="53">
        <f>Tbl_CBStaff_Site1[[#This Row],[TOTAL SALARIES]]*Tbl_CBStaff_Site1[[#This Row],[MANDATORY BENEFITS (%)]]</f>
        <v>0</v>
      </c>
      <c r="O36" s="53">
        <f>+Tbl_CBStaff_Site1[[#This Row],[TOTAL SALARIES]]+Tbl_CBStaff_Site1[[#This Row],[TOTAL 
BENEFITS]]</f>
        <v>0</v>
      </c>
      <c r="T3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6" s="68">
        <f>IF(Tbl_CBStaff_Site1[[#This Row],[WEG Eligibility]]="Yes",Tbl_CBStaff_Site1[[#This Row],[HRS/WK]]*Tbl_CBStaff_Site1[[#This Row],[WEEKS/YR]],0)</f>
        <v>0</v>
      </c>
      <c r="V36"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6" s="69">
        <f>Tbl_CBStaff_Site1[[#This Row],[WEG 
Eligible Hrs]]*Tbl_CBStaff_Site1[[#This Row],[WEG 
Rate]]</f>
        <v>0</v>
      </c>
      <c r="X36" s="69">
        <f>Tbl_CBStaff_Site1[[#This Row],[WEG 
Salary]]*0.175</f>
        <v>0</v>
      </c>
      <c r="Y36" s="69">
        <f>150*Tbl_CBStaff_Site1[[#This Row],[WEG 
Eligible Hrs]]/1754.5</f>
        <v>0</v>
      </c>
      <c r="Z36" s="70">
        <f>+Tbl_CBStaff_Site1[[#This Row],[WEG 
Salary]]+Tbl_CBStaff_Site1[[#This Row],[WEG 
Benefits]]+Tbl_CBStaff_Site1[[#This Row],[Suppl. Grant]]</f>
        <v>0</v>
      </c>
      <c r="AA36" s="71" t="e">
        <v>#REF!</v>
      </c>
      <c r="AB36" s="72" t="e">
        <f>IF(Tbl_CBStaff_Site1[[#This Row],[WF Eligibility]]="Yes", Tbl_CBStaff_Site1[[#This Row],[WEG 
Eligible Hrs]], 0 )</f>
        <v>#REF!</v>
      </c>
      <c r="AC36" s="69" t="e">
        <v>#REF!</v>
      </c>
      <c r="AD36" s="69" t="e">
        <f>Tbl_CBStaff_Site1[[#This Row],[WF Eligible Rate]]*Tbl_CBStaff_Site1[[#This Row],[WF Eligible Hrs]]</f>
        <v>#REF!</v>
      </c>
      <c r="AE36" s="69" t="e">
        <f>+Tbl_CBStaff_Site1[[#This Row],[WF Salary]]*0.175</f>
        <v>#REF!</v>
      </c>
      <c r="AF36" s="73" t="e">
        <f>+Tbl_CBStaff_Site1[[#This Row],[WF Salary]]+Tbl_CBStaff_Site1[[#This Row],[WF Benefits]]</f>
        <v>#REF!</v>
      </c>
      <c r="AG3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6" s="68">
        <f>IF(Tbl_CBStaff_Site1[[#This Row],[AI
Eligibility]]="Yes", Tbl_CBStaff_Site1[[#This Row],[WEG 
Eligible Hrs]], 0 )</f>
        <v>0</v>
      </c>
      <c r="AI36" s="69">
        <f>IF(Tbl_CBStaff_Site1[[#This Row],[AI
Eligibility]]="Yes", MIN(1, 25-(Tbl_CBStaff_Site1[[#This Row],[BASE HOURLY WAGE
(excl. WEG,GOF,WCF)]]+Tbl_CBStaff_Site1[[#This Row],[WEG 
Rate]])), 0 )</f>
        <v>0</v>
      </c>
      <c r="AJ36" s="74">
        <f>Tbl_CBStaff_Site1[[#This Row],[AI 
Eligible Hrs]]*Tbl_CBStaff_Site1[[#This Row],[AI 
Eligible Rate]]</f>
        <v>0</v>
      </c>
      <c r="AK36" s="69">
        <f>Tbl_CBStaff_Site1[[#This Row],[AI 
Salary]]*0.175</f>
        <v>0</v>
      </c>
      <c r="AL36" s="70">
        <f>+Tbl_CBStaff_Site1[[#This Row],[AI 
Salary]]+Tbl_CBStaff_Site1[[#This Row],[AI 
Benefits]]</f>
        <v>0</v>
      </c>
    </row>
    <row r="37" spans="1:38" ht="17.100000000000001" customHeight="1" outlineLevel="1" x14ac:dyDescent="0.75">
      <c r="A37" s="55"/>
      <c r="B37" s="75"/>
      <c r="C37" s="50"/>
      <c r="D37" s="50"/>
      <c r="E37" s="50"/>
      <c r="F37" s="67"/>
      <c r="G37" s="51"/>
      <c r="H37" s="51"/>
      <c r="I37" s="51"/>
      <c r="J37" s="52">
        <f>Tbl_CBStaff_Site1[[#This Row],[BASE HOURLY WAGE
(excl. WEG,GOF,WCF)]]+Tbl_CBStaff_Site1[[#This Row],[WAGE ENHANCEMENT GRANT (WEG)]]+Tbl_CBStaff_Site1[[#This Row],[GENERAL OPERATING FUND (GOF)]]+Tbl_CBStaff_Site1[[#This Row],[WORKFORCE COMP. (WCF)]]</f>
        <v>0</v>
      </c>
      <c r="K37" s="50"/>
      <c r="L37" s="53">
        <f>Tbl_CBStaff_Site1[[#This Row],[HRS/WK]]*Tbl_CBStaff_Site1[[#This Row],[WEEKS/YR]]*Tbl_CBStaff_Site1[[#This Row],[HOURLY 
WAGE]]</f>
        <v>0</v>
      </c>
      <c r="M37" s="54"/>
      <c r="N37" s="53">
        <f>Tbl_CBStaff_Site1[[#This Row],[TOTAL SALARIES]]*Tbl_CBStaff_Site1[[#This Row],[MANDATORY BENEFITS (%)]]</f>
        <v>0</v>
      </c>
      <c r="O37" s="53">
        <f>+Tbl_CBStaff_Site1[[#This Row],[TOTAL SALARIES]]+Tbl_CBStaff_Site1[[#This Row],[TOTAL 
BENEFITS]]</f>
        <v>0</v>
      </c>
      <c r="T3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7" s="68">
        <f>IF(Tbl_CBStaff_Site1[[#This Row],[WEG Eligibility]]="Yes",Tbl_CBStaff_Site1[[#This Row],[HRS/WK]]*Tbl_CBStaff_Site1[[#This Row],[WEEKS/YR]],0)</f>
        <v>0</v>
      </c>
      <c r="V37"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7" s="69">
        <f>Tbl_CBStaff_Site1[[#This Row],[WEG 
Eligible Hrs]]*Tbl_CBStaff_Site1[[#This Row],[WEG 
Rate]]</f>
        <v>0</v>
      </c>
      <c r="X37" s="69">
        <f>Tbl_CBStaff_Site1[[#This Row],[WEG 
Salary]]*0.175</f>
        <v>0</v>
      </c>
      <c r="Y37" s="69">
        <f>150*Tbl_CBStaff_Site1[[#This Row],[WEG 
Eligible Hrs]]/1754.5</f>
        <v>0</v>
      </c>
      <c r="Z37" s="70">
        <f>+Tbl_CBStaff_Site1[[#This Row],[WEG 
Salary]]+Tbl_CBStaff_Site1[[#This Row],[WEG 
Benefits]]+Tbl_CBStaff_Site1[[#This Row],[Suppl. Grant]]</f>
        <v>0</v>
      </c>
      <c r="AA37" s="71" t="e">
        <v>#REF!</v>
      </c>
      <c r="AB37" s="72" t="e">
        <f>IF(Tbl_CBStaff_Site1[[#This Row],[WF Eligibility]]="Yes", Tbl_CBStaff_Site1[[#This Row],[WEG 
Eligible Hrs]], 0 )</f>
        <v>#REF!</v>
      </c>
      <c r="AC37" s="69" t="e">
        <v>#REF!</v>
      </c>
      <c r="AD37" s="69" t="e">
        <f>Tbl_CBStaff_Site1[[#This Row],[WF Eligible Rate]]*Tbl_CBStaff_Site1[[#This Row],[WF Eligible Hrs]]</f>
        <v>#REF!</v>
      </c>
      <c r="AE37" s="69" t="e">
        <f>+Tbl_CBStaff_Site1[[#This Row],[WF Salary]]*0.175</f>
        <v>#REF!</v>
      </c>
      <c r="AF37" s="73" t="e">
        <f>+Tbl_CBStaff_Site1[[#This Row],[WF Salary]]+Tbl_CBStaff_Site1[[#This Row],[WF Benefits]]</f>
        <v>#REF!</v>
      </c>
      <c r="AG3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7" s="68">
        <f>IF(Tbl_CBStaff_Site1[[#This Row],[AI
Eligibility]]="Yes", Tbl_CBStaff_Site1[[#This Row],[WEG 
Eligible Hrs]], 0 )</f>
        <v>0</v>
      </c>
      <c r="AI37" s="69">
        <f>IF(Tbl_CBStaff_Site1[[#This Row],[AI
Eligibility]]="Yes", MIN(1, 25-(Tbl_CBStaff_Site1[[#This Row],[BASE HOURLY WAGE
(excl. WEG,GOF,WCF)]]+Tbl_CBStaff_Site1[[#This Row],[WEG 
Rate]])), 0 )</f>
        <v>0</v>
      </c>
      <c r="AJ37" s="74">
        <f>Tbl_CBStaff_Site1[[#This Row],[AI 
Eligible Hrs]]*Tbl_CBStaff_Site1[[#This Row],[AI 
Eligible Rate]]</f>
        <v>0</v>
      </c>
      <c r="AK37" s="69">
        <f>Tbl_CBStaff_Site1[[#This Row],[AI 
Salary]]*0.175</f>
        <v>0</v>
      </c>
      <c r="AL37" s="70">
        <f>+Tbl_CBStaff_Site1[[#This Row],[AI 
Salary]]+Tbl_CBStaff_Site1[[#This Row],[AI 
Benefits]]</f>
        <v>0</v>
      </c>
    </row>
    <row r="38" spans="1:38" ht="17.100000000000001" customHeight="1" outlineLevel="1" x14ac:dyDescent="0.75">
      <c r="A38" s="55"/>
      <c r="B38" s="75"/>
      <c r="C38" s="50"/>
      <c r="D38" s="50"/>
      <c r="E38" s="50"/>
      <c r="F38" s="67"/>
      <c r="G38" s="51"/>
      <c r="H38" s="51"/>
      <c r="I38" s="51"/>
      <c r="J38" s="52">
        <f>Tbl_CBStaff_Site1[[#This Row],[BASE HOURLY WAGE
(excl. WEG,GOF,WCF)]]+Tbl_CBStaff_Site1[[#This Row],[WAGE ENHANCEMENT GRANT (WEG)]]+Tbl_CBStaff_Site1[[#This Row],[GENERAL OPERATING FUND (GOF)]]+Tbl_CBStaff_Site1[[#This Row],[WORKFORCE COMP. (WCF)]]</f>
        <v>0</v>
      </c>
      <c r="K38" s="50"/>
      <c r="L38" s="53">
        <f>Tbl_CBStaff_Site1[[#This Row],[HRS/WK]]*Tbl_CBStaff_Site1[[#This Row],[WEEKS/YR]]*Tbl_CBStaff_Site1[[#This Row],[HOURLY 
WAGE]]</f>
        <v>0</v>
      </c>
      <c r="M38" s="54"/>
      <c r="N38" s="53">
        <f>Tbl_CBStaff_Site1[[#This Row],[TOTAL SALARIES]]*Tbl_CBStaff_Site1[[#This Row],[MANDATORY BENEFITS (%)]]</f>
        <v>0</v>
      </c>
      <c r="O38" s="53">
        <f>+Tbl_CBStaff_Site1[[#This Row],[TOTAL SALARIES]]+Tbl_CBStaff_Site1[[#This Row],[TOTAL 
BENEFITS]]</f>
        <v>0</v>
      </c>
      <c r="T3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8" s="68">
        <f>IF(Tbl_CBStaff_Site1[[#This Row],[WEG Eligibility]]="Yes",Tbl_CBStaff_Site1[[#This Row],[HRS/WK]]*Tbl_CBStaff_Site1[[#This Row],[WEEKS/YR]],0)</f>
        <v>0</v>
      </c>
      <c r="V38"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8" s="69">
        <f>Tbl_CBStaff_Site1[[#This Row],[WEG 
Eligible Hrs]]*Tbl_CBStaff_Site1[[#This Row],[WEG 
Rate]]</f>
        <v>0</v>
      </c>
      <c r="X38" s="69">
        <f>Tbl_CBStaff_Site1[[#This Row],[WEG 
Salary]]*0.175</f>
        <v>0</v>
      </c>
      <c r="Y38" s="69">
        <f>150*Tbl_CBStaff_Site1[[#This Row],[WEG 
Eligible Hrs]]/1754.5</f>
        <v>0</v>
      </c>
      <c r="Z38" s="70">
        <f>+Tbl_CBStaff_Site1[[#This Row],[WEG 
Salary]]+Tbl_CBStaff_Site1[[#This Row],[WEG 
Benefits]]+Tbl_CBStaff_Site1[[#This Row],[Suppl. Grant]]</f>
        <v>0</v>
      </c>
      <c r="AA38" s="71" t="e">
        <v>#REF!</v>
      </c>
      <c r="AB38" s="72" t="e">
        <f>IF(Tbl_CBStaff_Site1[[#This Row],[WF Eligibility]]="Yes", Tbl_CBStaff_Site1[[#This Row],[WEG 
Eligible Hrs]], 0 )</f>
        <v>#REF!</v>
      </c>
      <c r="AC38" s="69" t="e">
        <v>#REF!</v>
      </c>
      <c r="AD38" s="69" t="e">
        <f>Tbl_CBStaff_Site1[[#This Row],[WF Eligible Rate]]*Tbl_CBStaff_Site1[[#This Row],[WF Eligible Hrs]]</f>
        <v>#REF!</v>
      </c>
      <c r="AE38" s="69" t="e">
        <f>+Tbl_CBStaff_Site1[[#This Row],[WF Salary]]*0.175</f>
        <v>#REF!</v>
      </c>
      <c r="AF38" s="73" t="e">
        <f>+Tbl_CBStaff_Site1[[#This Row],[WF Salary]]+Tbl_CBStaff_Site1[[#This Row],[WF Benefits]]</f>
        <v>#REF!</v>
      </c>
      <c r="AG3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8" s="68">
        <f>IF(Tbl_CBStaff_Site1[[#This Row],[AI
Eligibility]]="Yes", Tbl_CBStaff_Site1[[#This Row],[WEG 
Eligible Hrs]], 0 )</f>
        <v>0</v>
      </c>
      <c r="AI38" s="69">
        <f>IF(Tbl_CBStaff_Site1[[#This Row],[AI
Eligibility]]="Yes", MIN(1, 25-(Tbl_CBStaff_Site1[[#This Row],[BASE HOURLY WAGE
(excl. WEG,GOF,WCF)]]+Tbl_CBStaff_Site1[[#This Row],[WEG 
Rate]])), 0 )</f>
        <v>0</v>
      </c>
      <c r="AJ38" s="74">
        <f>Tbl_CBStaff_Site1[[#This Row],[AI 
Eligible Hrs]]*Tbl_CBStaff_Site1[[#This Row],[AI 
Eligible Rate]]</f>
        <v>0</v>
      </c>
      <c r="AK38" s="69">
        <f>Tbl_CBStaff_Site1[[#This Row],[AI 
Salary]]*0.175</f>
        <v>0</v>
      </c>
      <c r="AL38" s="70">
        <f>+Tbl_CBStaff_Site1[[#This Row],[AI 
Salary]]+Tbl_CBStaff_Site1[[#This Row],[AI 
Benefits]]</f>
        <v>0</v>
      </c>
    </row>
    <row r="39" spans="1:38" ht="17.100000000000001" customHeight="1" outlineLevel="1" x14ac:dyDescent="0.75">
      <c r="A39" s="55"/>
      <c r="B39" s="75"/>
      <c r="C39" s="50"/>
      <c r="D39" s="50"/>
      <c r="E39" s="50"/>
      <c r="F39" s="67"/>
      <c r="G39" s="51"/>
      <c r="H39" s="51"/>
      <c r="I39" s="51"/>
      <c r="J39" s="52">
        <f>Tbl_CBStaff_Site1[[#This Row],[BASE HOURLY WAGE
(excl. WEG,GOF,WCF)]]+Tbl_CBStaff_Site1[[#This Row],[WAGE ENHANCEMENT GRANT (WEG)]]+Tbl_CBStaff_Site1[[#This Row],[GENERAL OPERATING FUND (GOF)]]+Tbl_CBStaff_Site1[[#This Row],[WORKFORCE COMP. (WCF)]]</f>
        <v>0</v>
      </c>
      <c r="K39" s="50"/>
      <c r="L39" s="53">
        <f>Tbl_CBStaff_Site1[[#This Row],[HRS/WK]]*Tbl_CBStaff_Site1[[#This Row],[WEEKS/YR]]*Tbl_CBStaff_Site1[[#This Row],[HOURLY 
WAGE]]</f>
        <v>0</v>
      </c>
      <c r="M39" s="54"/>
      <c r="N39" s="53">
        <f>Tbl_CBStaff_Site1[[#This Row],[TOTAL SALARIES]]*Tbl_CBStaff_Site1[[#This Row],[MANDATORY BENEFITS (%)]]</f>
        <v>0</v>
      </c>
      <c r="O39" s="53">
        <f>+Tbl_CBStaff_Site1[[#This Row],[TOTAL SALARIES]]+Tbl_CBStaff_Site1[[#This Row],[TOTAL 
BENEFITS]]</f>
        <v>0</v>
      </c>
      <c r="T3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9" s="68">
        <f>IF(Tbl_CBStaff_Site1[[#This Row],[WEG Eligibility]]="Yes",Tbl_CBStaff_Site1[[#This Row],[HRS/WK]]*Tbl_CBStaff_Site1[[#This Row],[WEEKS/YR]],0)</f>
        <v>0</v>
      </c>
      <c r="V39"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9" s="69">
        <f>Tbl_CBStaff_Site1[[#This Row],[WEG 
Eligible Hrs]]*Tbl_CBStaff_Site1[[#This Row],[WEG 
Rate]]</f>
        <v>0</v>
      </c>
      <c r="X39" s="69">
        <f>Tbl_CBStaff_Site1[[#This Row],[WEG 
Salary]]*0.175</f>
        <v>0</v>
      </c>
      <c r="Y39" s="69">
        <f>150*Tbl_CBStaff_Site1[[#This Row],[WEG 
Eligible Hrs]]/1754.5</f>
        <v>0</v>
      </c>
      <c r="Z39" s="70">
        <f>+Tbl_CBStaff_Site1[[#This Row],[WEG 
Salary]]+Tbl_CBStaff_Site1[[#This Row],[WEG 
Benefits]]+Tbl_CBStaff_Site1[[#This Row],[Suppl. Grant]]</f>
        <v>0</v>
      </c>
      <c r="AA39" s="71" t="e">
        <v>#REF!</v>
      </c>
      <c r="AB39" s="72" t="e">
        <f>IF(Tbl_CBStaff_Site1[[#This Row],[WF Eligibility]]="Yes", Tbl_CBStaff_Site1[[#This Row],[WEG 
Eligible Hrs]], 0 )</f>
        <v>#REF!</v>
      </c>
      <c r="AC39" s="69" t="e">
        <v>#REF!</v>
      </c>
      <c r="AD39" s="69" t="e">
        <f>Tbl_CBStaff_Site1[[#This Row],[WF Eligible Rate]]*Tbl_CBStaff_Site1[[#This Row],[WF Eligible Hrs]]</f>
        <v>#REF!</v>
      </c>
      <c r="AE39" s="69" t="e">
        <f>+Tbl_CBStaff_Site1[[#This Row],[WF Salary]]*0.175</f>
        <v>#REF!</v>
      </c>
      <c r="AF39" s="73" t="e">
        <f>+Tbl_CBStaff_Site1[[#This Row],[WF Salary]]+Tbl_CBStaff_Site1[[#This Row],[WF Benefits]]</f>
        <v>#REF!</v>
      </c>
      <c r="AG3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9" s="68">
        <f>IF(Tbl_CBStaff_Site1[[#This Row],[AI
Eligibility]]="Yes", Tbl_CBStaff_Site1[[#This Row],[WEG 
Eligible Hrs]], 0 )</f>
        <v>0</v>
      </c>
      <c r="AI39" s="69">
        <f>IF(Tbl_CBStaff_Site1[[#This Row],[AI
Eligibility]]="Yes", MIN(1, 25-(Tbl_CBStaff_Site1[[#This Row],[BASE HOURLY WAGE
(excl. WEG,GOF,WCF)]]+Tbl_CBStaff_Site1[[#This Row],[WEG 
Rate]])), 0 )</f>
        <v>0</v>
      </c>
      <c r="AJ39" s="74">
        <f>Tbl_CBStaff_Site1[[#This Row],[AI 
Eligible Hrs]]*Tbl_CBStaff_Site1[[#This Row],[AI 
Eligible Rate]]</f>
        <v>0</v>
      </c>
      <c r="AK39" s="69">
        <f>Tbl_CBStaff_Site1[[#This Row],[AI 
Salary]]*0.175</f>
        <v>0</v>
      </c>
      <c r="AL39" s="70">
        <f>+Tbl_CBStaff_Site1[[#This Row],[AI 
Salary]]+Tbl_CBStaff_Site1[[#This Row],[AI 
Benefits]]</f>
        <v>0</v>
      </c>
    </row>
    <row r="40" spans="1:38" ht="17.100000000000001" customHeight="1" outlineLevel="1" x14ac:dyDescent="0.75">
      <c r="A40" s="55"/>
      <c r="B40" s="75"/>
      <c r="C40" s="50"/>
      <c r="D40" s="50"/>
      <c r="E40" s="50"/>
      <c r="F40" s="67"/>
      <c r="G40" s="51"/>
      <c r="H40" s="51"/>
      <c r="I40" s="51"/>
      <c r="J40" s="52">
        <f>Tbl_CBStaff_Site1[[#This Row],[BASE HOURLY WAGE
(excl. WEG,GOF,WCF)]]+Tbl_CBStaff_Site1[[#This Row],[WAGE ENHANCEMENT GRANT (WEG)]]+Tbl_CBStaff_Site1[[#This Row],[GENERAL OPERATING FUND (GOF)]]+Tbl_CBStaff_Site1[[#This Row],[WORKFORCE COMP. (WCF)]]</f>
        <v>0</v>
      </c>
      <c r="K40" s="50"/>
      <c r="L40" s="53">
        <f>Tbl_CBStaff_Site1[[#This Row],[HRS/WK]]*Tbl_CBStaff_Site1[[#This Row],[WEEKS/YR]]*Tbl_CBStaff_Site1[[#This Row],[HOURLY 
WAGE]]</f>
        <v>0</v>
      </c>
      <c r="M40" s="54"/>
      <c r="N40" s="53">
        <f>Tbl_CBStaff_Site1[[#This Row],[TOTAL SALARIES]]*Tbl_CBStaff_Site1[[#This Row],[MANDATORY BENEFITS (%)]]</f>
        <v>0</v>
      </c>
      <c r="O40" s="53">
        <f>+Tbl_CBStaff_Site1[[#This Row],[TOTAL SALARIES]]+Tbl_CBStaff_Site1[[#This Row],[TOTAL 
BENEFITS]]</f>
        <v>0</v>
      </c>
      <c r="T4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0" s="68">
        <f>IF(Tbl_CBStaff_Site1[[#This Row],[WEG Eligibility]]="Yes",Tbl_CBStaff_Site1[[#This Row],[HRS/WK]]*Tbl_CBStaff_Site1[[#This Row],[WEEKS/YR]],0)</f>
        <v>0</v>
      </c>
      <c r="V40"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0" s="69">
        <f>Tbl_CBStaff_Site1[[#This Row],[WEG 
Eligible Hrs]]*Tbl_CBStaff_Site1[[#This Row],[WEG 
Rate]]</f>
        <v>0</v>
      </c>
      <c r="X40" s="69">
        <f>Tbl_CBStaff_Site1[[#This Row],[WEG 
Salary]]*0.175</f>
        <v>0</v>
      </c>
      <c r="Y40" s="69">
        <f>150*Tbl_CBStaff_Site1[[#This Row],[WEG 
Eligible Hrs]]/1754.5</f>
        <v>0</v>
      </c>
      <c r="Z40" s="70">
        <f>+Tbl_CBStaff_Site1[[#This Row],[WEG 
Salary]]+Tbl_CBStaff_Site1[[#This Row],[WEG 
Benefits]]+Tbl_CBStaff_Site1[[#This Row],[Suppl. Grant]]</f>
        <v>0</v>
      </c>
      <c r="AA40" s="71" t="e">
        <v>#REF!</v>
      </c>
      <c r="AB40" s="72" t="e">
        <f>IF(Tbl_CBStaff_Site1[[#This Row],[WF Eligibility]]="Yes", Tbl_CBStaff_Site1[[#This Row],[WEG 
Eligible Hrs]], 0 )</f>
        <v>#REF!</v>
      </c>
      <c r="AC40" s="69" t="e">
        <v>#REF!</v>
      </c>
      <c r="AD40" s="69" t="e">
        <f>Tbl_CBStaff_Site1[[#This Row],[WF Eligible Rate]]*Tbl_CBStaff_Site1[[#This Row],[WF Eligible Hrs]]</f>
        <v>#REF!</v>
      </c>
      <c r="AE40" s="69" t="e">
        <f>+Tbl_CBStaff_Site1[[#This Row],[WF Salary]]*0.175</f>
        <v>#REF!</v>
      </c>
      <c r="AF40" s="73" t="e">
        <f>+Tbl_CBStaff_Site1[[#This Row],[WF Salary]]+Tbl_CBStaff_Site1[[#This Row],[WF Benefits]]</f>
        <v>#REF!</v>
      </c>
      <c r="AG4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0" s="68">
        <f>IF(Tbl_CBStaff_Site1[[#This Row],[AI
Eligibility]]="Yes", Tbl_CBStaff_Site1[[#This Row],[WEG 
Eligible Hrs]], 0 )</f>
        <v>0</v>
      </c>
      <c r="AI40" s="69">
        <f>IF(Tbl_CBStaff_Site1[[#This Row],[AI
Eligibility]]="Yes", MIN(1, 25-(Tbl_CBStaff_Site1[[#This Row],[BASE HOURLY WAGE
(excl. WEG,GOF,WCF)]]+Tbl_CBStaff_Site1[[#This Row],[WEG 
Rate]])), 0 )</f>
        <v>0</v>
      </c>
      <c r="AJ40" s="74">
        <f>Tbl_CBStaff_Site1[[#This Row],[AI 
Eligible Hrs]]*Tbl_CBStaff_Site1[[#This Row],[AI 
Eligible Rate]]</f>
        <v>0</v>
      </c>
      <c r="AK40" s="69">
        <f>Tbl_CBStaff_Site1[[#This Row],[AI 
Salary]]*0.175</f>
        <v>0</v>
      </c>
      <c r="AL40" s="70">
        <f>+Tbl_CBStaff_Site1[[#This Row],[AI 
Salary]]+Tbl_CBStaff_Site1[[#This Row],[AI 
Benefits]]</f>
        <v>0</v>
      </c>
    </row>
    <row r="41" spans="1:38" ht="17.100000000000001" customHeight="1" x14ac:dyDescent="0.75">
      <c r="A41" s="55"/>
      <c r="B41" s="75"/>
      <c r="C41" s="50"/>
      <c r="D41" s="50"/>
      <c r="E41" s="50"/>
      <c r="F41" s="67"/>
      <c r="G41" s="51"/>
      <c r="H41" s="51"/>
      <c r="I41" s="51"/>
      <c r="J41" s="52">
        <f>Tbl_CBStaff_Site1[[#This Row],[BASE HOURLY WAGE
(excl. WEG,GOF,WCF)]]+Tbl_CBStaff_Site1[[#This Row],[WAGE ENHANCEMENT GRANT (WEG)]]+Tbl_CBStaff_Site1[[#This Row],[GENERAL OPERATING FUND (GOF)]]+Tbl_CBStaff_Site1[[#This Row],[WORKFORCE COMP. (WCF)]]</f>
        <v>0</v>
      </c>
      <c r="K41" s="50"/>
      <c r="L41" s="53">
        <f>Tbl_CBStaff_Site1[[#This Row],[HRS/WK]]*Tbl_CBStaff_Site1[[#This Row],[WEEKS/YR]]*Tbl_CBStaff_Site1[[#This Row],[HOURLY 
WAGE]]</f>
        <v>0</v>
      </c>
      <c r="M41" s="54"/>
      <c r="N41" s="53">
        <f>Tbl_CBStaff_Site1[[#This Row],[TOTAL SALARIES]]*Tbl_CBStaff_Site1[[#This Row],[MANDATORY BENEFITS (%)]]</f>
        <v>0</v>
      </c>
      <c r="O41" s="53">
        <f>+Tbl_CBStaff_Site1[[#This Row],[TOTAL SALARIES]]+Tbl_CBStaff_Site1[[#This Row],[TOTAL 
BENEFITS]]</f>
        <v>0</v>
      </c>
      <c r="T4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1" s="68">
        <f>IF(Tbl_CBStaff_Site1[[#This Row],[WEG Eligibility]]="Yes",Tbl_CBStaff_Site1[[#This Row],[HRS/WK]]*Tbl_CBStaff_Site1[[#This Row],[WEEKS/YR]],0)</f>
        <v>0</v>
      </c>
      <c r="V41"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1" s="69">
        <f>Tbl_CBStaff_Site1[[#This Row],[WEG 
Eligible Hrs]]*Tbl_CBStaff_Site1[[#This Row],[WEG 
Rate]]</f>
        <v>0</v>
      </c>
      <c r="X41" s="69">
        <f>Tbl_CBStaff_Site1[[#This Row],[WEG 
Salary]]*0.175</f>
        <v>0</v>
      </c>
      <c r="Y41" s="69">
        <f>150*Tbl_CBStaff_Site1[[#This Row],[WEG 
Eligible Hrs]]/1754.5</f>
        <v>0</v>
      </c>
      <c r="Z41" s="70">
        <f>+Tbl_CBStaff_Site1[[#This Row],[WEG 
Salary]]+Tbl_CBStaff_Site1[[#This Row],[WEG 
Benefits]]+Tbl_CBStaff_Site1[[#This Row],[Suppl. Grant]]</f>
        <v>0</v>
      </c>
      <c r="AA41" s="71" t="e">
        <v>#REF!</v>
      </c>
      <c r="AB41" s="72" t="e">
        <f>IF(Tbl_CBStaff_Site1[[#This Row],[WF Eligibility]]="Yes", Tbl_CBStaff_Site1[[#This Row],[WEG 
Eligible Hrs]], 0 )</f>
        <v>#REF!</v>
      </c>
      <c r="AC41" s="69" t="e">
        <v>#REF!</v>
      </c>
      <c r="AD41" s="69" t="e">
        <f>Tbl_CBStaff_Site1[[#This Row],[WF Eligible Rate]]*Tbl_CBStaff_Site1[[#This Row],[WF Eligible Hrs]]</f>
        <v>#REF!</v>
      </c>
      <c r="AE41" s="69" t="e">
        <f>+Tbl_CBStaff_Site1[[#This Row],[WF Salary]]*0.175</f>
        <v>#REF!</v>
      </c>
      <c r="AF41" s="73" t="e">
        <f>+Tbl_CBStaff_Site1[[#This Row],[WF Salary]]+Tbl_CBStaff_Site1[[#This Row],[WF Benefits]]</f>
        <v>#REF!</v>
      </c>
      <c r="AG4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1" s="68">
        <f>IF(Tbl_CBStaff_Site1[[#This Row],[AI
Eligibility]]="Yes", Tbl_CBStaff_Site1[[#This Row],[WEG 
Eligible Hrs]], 0 )</f>
        <v>0</v>
      </c>
      <c r="AI41" s="69">
        <f>IF(Tbl_CBStaff_Site1[[#This Row],[AI
Eligibility]]="Yes", MIN(1, 25-(Tbl_CBStaff_Site1[[#This Row],[BASE HOURLY WAGE
(excl. WEG,GOF,WCF)]]+Tbl_CBStaff_Site1[[#This Row],[WEG 
Rate]])), 0 )</f>
        <v>0</v>
      </c>
      <c r="AJ41" s="74">
        <f>Tbl_CBStaff_Site1[[#This Row],[AI 
Eligible Hrs]]*Tbl_CBStaff_Site1[[#This Row],[AI 
Eligible Rate]]</f>
        <v>0</v>
      </c>
      <c r="AK41" s="69">
        <f>Tbl_CBStaff_Site1[[#This Row],[AI 
Salary]]*0.175</f>
        <v>0</v>
      </c>
      <c r="AL41" s="70">
        <f>+Tbl_CBStaff_Site1[[#This Row],[AI 
Salary]]+Tbl_CBStaff_Site1[[#This Row],[AI 
Benefits]]</f>
        <v>0</v>
      </c>
    </row>
    <row r="42" spans="1:38" ht="17.100000000000001" customHeight="1" outlineLevel="1" x14ac:dyDescent="0.75">
      <c r="A42" s="55"/>
      <c r="B42" s="75"/>
      <c r="C42" s="50"/>
      <c r="D42" s="50"/>
      <c r="E42" s="50"/>
      <c r="F42" s="67"/>
      <c r="G42" s="51"/>
      <c r="H42" s="51"/>
      <c r="I42" s="51"/>
      <c r="J42" s="52">
        <f>Tbl_CBStaff_Site1[[#This Row],[BASE HOURLY WAGE
(excl. WEG,GOF,WCF)]]+Tbl_CBStaff_Site1[[#This Row],[WAGE ENHANCEMENT GRANT (WEG)]]+Tbl_CBStaff_Site1[[#This Row],[GENERAL OPERATING FUND (GOF)]]+Tbl_CBStaff_Site1[[#This Row],[WORKFORCE COMP. (WCF)]]</f>
        <v>0</v>
      </c>
      <c r="K42" s="50"/>
      <c r="L42" s="53">
        <f>Tbl_CBStaff_Site1[[#This Row],[HRS/WK]]*Tbl_CBStaff_Site1[[#This Row],[WEEKS/YR]]*Tbl_CBStaff_Site1[[#This Row],[HOURLY 
WAGE]]</f>
        <v>0</v>
      </c>
      <c r="M42" s="54"/>
      <c r="N42" s="53">
        <f>Tbl_CBStaff_Site1[[#This Row],[TOTAL SALARIES]]*Tbl_CBStaff_Site1[[#This Row],[MANDATORY BENEFITS (%)]]</f>
        <v>0</v>
      </c>
      <c r="O42" s="53">
        <f>+Tbl_CBStaff_Site1[[#This Row],[TOTAL SALARIES]]+Tbl_CBStaff_Site1[[#This Row],[TOTAL 
BENEFITS]]</f>
        <v>0</v>
      </c>
      <c r="T4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2" s="68">
        <f>IF(Tbl_CBStaff_Site1[[#This Row],[WEG Eligibility]]="Yes",Tbl_CBStaff_Site1[[#This Row],[HRS/WK]]*Tbl_CBStaff_Site1[[#This Row],[WEEKS/YR]],0)</f>
        <v>0</v>
      </c>
      <c r="V42"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2" s="69">
        <f>Tbl_CBStaff_Site1[[#This Row],[WEG 
Eligible Hrs]]*Tbl_CBStaff_Site1[[#This Row],[WEG 
Rate]]</f>
        <v>0</v>
      </c>
      <c r="X42" s="69">
        <f>Tbl_CBStaff_Site1[[#This Row],[WEG 
Salary]]*0.175</f>
        <v>0</v>
      </c>
      <c r="Y42" s="69">
        <f>150*Tbl_CBStaff_Site1[[#This Row],[WEG 
Eligible Hrs]]/1754.5</f>
        <v>0</v>
      </c>
      <c r="Z42" s="70">
        <f>+Tbl_CBStaff_Site1[[#This Row],[WEG 
Salary]]+Tbl_CBStaff_Site1[[#This Row],[WEG 
Benefits]]+Tbl_CBStaff_Site1[[#This Row],[Suppl. Grant]]</f>
        <v>0</v>
      </c>
      <c r="AA42" s="71" t="e">
        <v>#REF!</v>
      </c>
      <c r="AB42" s="72" t="e">
        <f>IF(Tbl_CBStaff_Site1[[#This Row],[WF Eligibility]]="Yes", Tbl_CBStaff_Site1[[#This Row],[WEG 
Eligible Hrs]], 0 )</f>
        <v>#REF!</v>
      </c>
      <c r="AC42" s="69" t="e">
        <v>#REF!</v>
      </c>
      <c r="AD42" s="69" t="e">
        <f>Tbl_CBStaff_Site1[[#This Row],[WF Eligible Rate]]*Tbl_CBStaff_Site1[[#This Row],[WF Eligible Hrs]]</f>
        <v>#REF!</v>
      </c>
      <c r="AE42" s="69" t="e">
        <f>+Tbl_CBStaff_Site1[[#This Row],[WF Salary]]*0.175</f>
        <v>#REF!</v>
      </c>
      <c r="AF42" s="73" t="e">
        <f>+Tbl_CBStaff_Site1[[#This Row],[WF Salary]]+Tbl_CBStaff_Site1[[#This Row],[WF Benefits]]</f>
        <v>#REF!</v>
      </c>
      <c r="AG4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2" s="68">
        <f>IF(Tbl_CBStaff_Site1[[#This Row],[AI
Eligibility]]="Yes", Tbl_CBStaff_Site1[[#This Row],[WEG 
Eligible Hrs]], 0 )</f>
        <v>0</v>
      </c>
      <c r="AI42" s="69">
        <f>IF(Tbl_CBStaff_Site1[[#This Row],[AI
Eligibility]]="Yes", MIN(1, 25-(Tbl_CBStaff_Site1[[#This Row],[BASE HOURLY WAGE
(excl. WEG,GOF,WCF)]]+Tbl_CBStaff_Site1[[#This Row],[WEG 
Rate]])), 0 )</f>
        <v>0</v>
      </c>
      <c r="AJ42" s="74">
        <f>Tbl_CBStaff_Site1[[#This Row],[AI 
Eligible Hrs]]*Tbl_CBStaff_Site1[[#This Row],[AI 
Eligible Rate]]</f>
        <v>0</v>
      </c>
      <c r="AK42" s="69">
        <f>Tbl_CBStaff_Site1[[#This Row],[AI 
Salary]]*0.175</f>
        <v>0</v>
      </c>
      <c r="AL42" s="70">
        <f>+Tbl_CBStaff_Site1[[#This Row],[AI 
Salary]]+Tbl_CBStaff_Site1[[#This Row],[AI 
Benefits]]</f>
        <v>0</v>
      </c>
    </row>
    <row r="43" spans="1:38" ht="17.100000000000001" customHeight="1" outlineLevel="1" x14ac:dyDescent="0.75">
      <c r="A43" s="55"/>
      <c r="B43" s="75"/>
      <c r="C43" s="50"/>
      <c r="D43" s="50"/>
      <c r="E43" s="50"/>
      <c r="F43" s="67"/>
      <c r="G43" s="51"/>
      <c r="H43" s="51"/>
      <c r="I43" s="51"/>
      <c r="J43" s="52">
        <f>Tbl_CBStaff_Site1[[#This Row],[BASE HOURLY WAGE
(excl. WEG,GOF,WCF)]]+Tbl_CBStaff_Site1[[#This Row],[WAGE ENHANCEMENT GRANT (WEG)]]+Tbl_CBStaff_Site1[[#This Row],[GENERAL OPERATING FUND (GOF)]]+Tbl_CBStaff_Site1[[#This Row],[WORKFORCE COMP. (WCF)]]</f>
        <v>0</v>
      </c>
      <c r="K43" s="50"/>
      <c r="L43" s="53">
        <f>Tbl_CBStaff_Site1[[#This Row],[HRS/WK]]*Tbl_CBStaff_Site1[[#This Row],[WEEKS/YR]]*Tbl_CBStaff_Site1[[#This Row],[HOURLY 
WAGE]]</f>
        <v>0</v>
      </c>
      <c r="M43" s="54"/>
      <c r="N43" s="53">
        <f>Tbl_CBStaff_Site1[[#This Row],[TOTAL SALARIES]]*Tbl_CBStaff_Site1[[#This Row],[MANDATORY BENEFITS (%)]]</f>
        <v>0</v>
      </c>
      <c r="O43" s="53">
        <f>+Tbl_CBStaff_Site1[[#This Row],[TOTAL SALARIES]]+Tbl_CBStaff_Site1[[#This Row],[TOTAL 
BENEFITS]]</f>
        <v>0</v>
      </c>
      <c r="T4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3" s="68">
        <f>IF(Tbl_CBStaff_Site1[[#This Row],[WEG Eligibility]]="Yes",Tbl_CBStaff_Site1[[#This Row],[HRS/WK]]*Tbl_CBStaff_Site1[[#This Row],[WEEKS/YR]],0)</f>
        <v>0</v>
      </c>
      <c r="V43"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3" s="69">
        <f>Tbl_CBStaff_Site1[[#This Row],[WEG 
Eligible Hrs]]*Tbl_CBStaff_Site1[[#This Row],[WEG 
Rate]]</f>
        <v>0</v>
      </c>
      <c r="X43" s="69">
        <f>Tbl_CBStaff_Site1[[#This Row],[WEG 
Salary]]*0.175</f>
        <v>0</v>
      </c>
      <c r="Y43" s="69">
        <f>150*Tbl_CBStaff_Site1[[#This Row],[WEG 
Eligible Hrs]]/1754.5</f>
        <v>0</v>
      </c>
      <c r="Z43" s="70">
        <f>+Tbl_CBStaff_Site1[[#This Row],[WEG 
Salary]]+Tbl_CBStaff_Site1[[#This Row],[WEG 
Benefits]]+Tbl_CBStaff_Site1[[#This Row],[Suppl. Grant]]</f>
        <v>0</v>
      </c>
      <c r="AA43" s="71" t="e">
        <v>#REF!</v>
      </c>
      <c r="AB43" s="72" t="e">
        <f>IF(Tbl_CBStaff_Site1[[#This Row],[WF Eligibility]]="Yes", Tbl_CBStaff_Site1[[#This Row],[WEG 
Eligible Hrs]], 0 )</f>
        <v>#REF!</v>
      </c>
      <c r="AC43" s="69" t="e">
        <v>#REF!</v>
      </c>
      <c r="AD43" s="69" t="e">
        <f>Tbl_CBStaff_Site1[[#This Row],[WF Eligible Rate]]*Tbl_CBStaff_Site1[[#This Row],[WF Eligible Hrs]]</f>
        <v>#REF!</v>
      </c>
      <c r="AE43" s="69" t="e">
        <f>+Tbl_CBStaff_Site1[[#This Row],[WF Salary]]*0.175</f>
        <v>#REF!</v>
      </c>
      <c r="AF43" s="73" t="e">
        <f>+Tbl_CBStaff_Site1[[#This Row],[WF Salary]]+Tbl_CBStaff_Site1[[#This Row],[WF Benefits]]</f>
        <v>#REF!</v>
      </c>
      <c r="AG4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3" s="68">
        <f>IF(Tbl_CBStaff_Site1[[#This Row],[AI
Eligibility]]="Yes", Tbl_CBStaff_Site1[[#This Row],[WEG 
Eligible Hrs]], 0 )</f>
        <v>0</v>
      </c>
      <c r="AI43" s="69">
        <f>IF(Tbl_CBStaff_Site1[[#This Row],[AI
Eligibility]]="Yes", MIN(1, 25-(Tbl_CBStaff_Site1[[#This Row],[BASE HOURLY WAGE
(excl. WEG,GOF,WCF)]]+Tbl_CBStaff_Site1[[#This Row],[WEG 
Rate]])), 0 )</f>
        <v>0</v>
      </c>
      <c r="AJ43" s="74">
        <f>Tbl_CBStaff_Site1[[#This Row],[AI 
Eligible Hrs]]*Tbl_CBStaff_Site1[[#This Row],[AI 
Eligible Rate]]</f>
        <v>0</v>
      </c>
      <c r="AK43" s="69">
        <f>Tbl_CBStaff_Site1[[#This Row],[AI 
Salary]]*0.175</f>
        <v>0</v>
      </c>
      <c r="AL43" s="70">
        <f>+Tbl_CBStaff_Site1[[#This Row],[AI 
Salary]]+Tbl_CBStaff_Site1[[#This Row],[AI 
Benefits]]</f>
        <v>0</v>
      </c>
    </row>
    <row r="44" spans="1:38" ht="17.100000000000001" customHeight="1" outlineLevel="1" x14ac:dyDescent="0.75">
      <c r="A44" s="55"/>
      <c r="B44" s="75"/>
      <c r="C44" s="50"/>
      <c r="D44" s="50"/>
      <c r="E44" s="50"/>
      <c r="F44" s="67"/>
      <c r="G44" s="51"/>
      <c r="H44" s="51"/>
      <c r="I44" s="51"/>
      <c r="J44" s="52">
        <f>Tbl_CBStaff_Site1[[#This Row],[BASE HOURLY WAGE
(excl. WEG,GOF,WCF)]]+Tbl_CBStaff_Site1[[#This Row],[WAGE ENHANCEMENT GRANT (WEG)]]+Tbl_CBStaff_Site1[[#This Row],[GENERAL OPERATING FUND (GOF)]]+Tbl_CBStaff_Site1[[#This Row],[WORKFORCE COMP. (WCF)]]</f>
        <v>0</v>
      </c>
      <c r="K44" s="50"/>
      <c r="L44" s="53">
        <f>Tbl_CBStaff_Site1[[#This Row],[HRS/WK]]*Tbl_CBStaff_Site1[[#This Row],[WEEKS/YR]]*Tbl_CBStaff_Site1[[#This Row],[HOURLY 
WAGE]]</f>
        <v>0</v>
      </c>
      <c r="M44" s="54"/>
      <c r="N44" s="53">
        <f>Tbl_CBStaff_Site1[[#This Row],[TOTAL SALARIES]]*Tbl_CBStaff_Site1[[#This Row],[MANDATORY BENEFITS (%)]]</f>
        <v>0</v>
      </c>
      <c r="O44" s="53">
        <f>+Tbl_CBStaff_Site1[[#This Row],[TOTAL SALARIES]]+Tbl_CBStaff_Site1[[#This Row],[TOTAL 
BENEFITS]]</f>
        <v>0</v>
      </c>
      <c r="T4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4" s="68">
        <f>IF(Tbl_CBStaff_Site1[[#This Row],[WEG Eligibility]]="Yes",Tbl_CBStaff_Site1[[#This Row],[HRS/WK]]*Tbl_CBStaff_Site1[[#This Row],[WEEKS/YR]],0)</f>
        <v>0</v>
      </c>
      <c r="V44"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4" s="69">
        <f>Tbl_CBStaff_Site1[[#This Row],[WEG 
Eligible Hrs]]*Tbl_CBStaff_Site1[[#This Row],[WEG 
Rate]]</f>
        <v>0</v>
      </c>
      <c r="X44" s="69">
        <f>Tbl_CBStaff_Site1[[#This Row],[WEG 
Salary]]*0.175</f>
        <v>0</v>
      </c>
      <c r="Y44" s="69">
        <f>150*Tbl_CBStaff_Site1[[#This Row],[WEG 
Eligible Hrs]]/1754.5</f>
        <v>0</v>
      </c>
      <c r="Z44" s="70">
        <f>+Tbl_CBStaff_Site1[[#This Row],[WEG 
Salary]]+Tbl_CBStaff_Site1[[#This Row],[WEG 
Benefits]]+Tbl_CBStaff_Site1[[#This Row],[Suppl. Grant]]</f>
        <v>0</v>
      </c>
      <c r="AA44" s="71" t="e">
        <v>#REF!</v>
      </c>
      <c r="AB44" s="72" t="e">
        <f>IF(Tbl_CBStaff_Site1[[#This Row],[WF Eligibility]]="Yes", Tbl_CBStaff_Site1[[#This Row],[WEG 
Eligible Hrs]], 0 )</f>
        <v>#REF!</v>
      </c>
      <c r="AC44" s="69" t="e">
        <v>#REF!</v>
      </c>
      <c r="AD44" s="69" t="e">
        <f>Tbl_CBStaff_Site1[[#This Row],[WF Eligible Rate]]*Tbl_CBStaff_Site1[[#This Row],[WF Eligible Hrs]]</f>
        <v>#REF!</v>
      </c>
      <c r="AE44" s="69" t="e">
        <f>+Tbl_CBStaff_Site1[[#This Row],[WF Salary]]*0.175</f>
        <v>#REF!</v>
      </c>
      <c r="AF44" s="73" t="e">
        <f>+Tbl_CBStaff_Site1[[#This Row],[WF Salary]]+Tbl_CBStaff_Site1[[#This Row],[WF Benefits]]</f>
        <v>#REF!</v>
      </c>
      <c r="AG4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4" s="68">
        <f>IF(Tbl_CBStaff_Site1[[#This Row],[AI
Eligibility]]="Yes", Tbl_CBStaff_Site1[[#This Row],[WEG 
Eligible Hrs]], 0 )</f>
        <v>0</v>
      </c>
      <c r="AI44" s="69">
        <f>IF(Tbl_CBStaff_Site1[[#This Row],[AI
Eligibility]]="Yes", MIN(1, 25-(Tbl_CBStaff_Site1[[#This Row],[BASE HOURLY WAGE
(excl. WEG,GOF,WCF)]]+Tbl_CBStaff_Site1[[#This Row],[WEG 
Rate]])), 0 )</f>
        <v>0</v>
      </c>
      <c r="AJ44" s="74">
        <f>Tbl_CBStaff_Site1[[#This Row],[AI 
Eligible Hrs]]*Tbl_CBStaff_Site1[[#This Row],[AI 
Eligible Rate]]</f>
        <v>0</v>
      </c>
      <c r="AK44" s="69">
        <f>Tbl_CBStaff_Site1[[#This Row],[AI 
Salary]]*0.175</f>
        <v>0</v>
      </c>
      <c r="AL44" s="70">
        <f>+Tbl_CBStaff_Site1[[#This Row],[AI 
Salary]]+Tbl_CBStaff_Site1[[#This Row],[AI 
Benefits]]</f>
        <v>0</v>
      </c>
    </row>
    <row r="45" spans="1:38" ht="17.100000000000001" customHeight="1" outlineLevel="1" x14ac:dyDescent="0.75">
      <c r="A45" s="55"/>
      <c r="B45" s="75"/>
      <c r="C45" s="50"/>
      <c r="D45" s="50"/>
      <c r="E45" s="50"/>
      <c r="F45" s="67"/>
      <c r="G45" s="51"/>
      <c r="H45" s="51"/>
      <c r="I45" s="51"/>
      <c r="J45" s="52">
        <f>Tbl_CBStaff_Site1[[#This Row],[BASE HOURLY WAGE
(excl. WEG,GOF,WCF)]]+Tbl_CBStaff_Site1[[#This Row],[WAGE ENHANCEMENT GRANT (WEG)]]+Tbl_CBStaff_Site1[[#This Row],[GENERAL OPERATING FUND (GOF)]]+Tbl_CBStaff_Site1[[#This Row],[WORKFORCE COMP. (WCF)]]</f>
        <v>0</v>
      </c>
      <c r="K45" s="50"/>
      <c r="L45" s="53">
        <f>Tbl_CBStaff_Site1[[#This Row],[HRS/WK]]*Tbl_CBStaff_Site1[[#This Row],[WEEKS/YR]]*Tbl_CBStaff_Site1[[#This Row],[HOURLY 
WAGE]]</f>
        <v>0</v>
      </c>
      <c r="M45" s="54"/>
      <c r="N45" s="53">
        <f>Tbl_CBStaff_Site1[[#This Row],[TOTAL SALARIES]]*Tbl_CBStaff_Site1[[#This Row],[MANDATORY BENEFITS (%)]]</f>
        <v>0</v>
      </c>
      <c r="O45" s="53">
        <f>+Tbl_CBStaff_Site1[[#This Row],[TOTAL SALARIES]]+Tbl_CBStaff_Site1[[#This Row],[TOTAL 
BENEFITS]]</f>
        <v>0</v>
      </c>
      <c r="T4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5" s="68">
        <f>IF(Tbl_CBStaff_Site1[[#This Row],[WEG Eligibility]]="Yes",Tbl_CBStaff_Site1[[#This Row],[HRS/WK]]*Tbl_CBStaff_Site1[[#This Row],[WEEKS/YR]],0)</f>
        <v>0</v>
      </c>
      <c r="V45"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5" s="69">
        <f>Tbl_CBStaff_Site1[[#This Row],[WEG 
Eligible Hrs]]*Tbl_CBStaff_Site1[[#This Row],[WEG 
Rate]]</f>
        <v>0</v>
      </c>
      <c r="X45" s="69">
        <f>Tbl_CBStaff_Site1[[#This Row],[WEG 
Salary]]*0.175</f>
        <v>0</v>
      </c>
      <c r="Y45" s="69">
        <f>150*Tbl_CBStaff_Site1[[#This Row],[WEG 
Eligible Hrs]]/1754.5</f>
        <v>0</v>
      </c>
      <c r="Z45" s="70">
        <f>+Tbl_CBStaff_Site1[[#This Row],[WEG 
Salary]]+Tbl_CBStaff_Site1[[#This Row],[WEG 
Benefits]]+Tbl_CBStaff_Site1[[#This Row],[Suppl. Grant]]</f>
        <v>0</v>
      </c>
      <c r="AA45" s="71" t="e">
        <v>#REF!</v>
      </c>
      <c r="AB45" s="72" t="e">
        <f>IF(Tbl_CBStaff_Site1[[#This Row],[WF Eligibility]]="Yes", Tbl_CBStaff_Site1[[#This Row],[WEG 
Eligible Hrs]], 0 )</f>
        <v>#REF!</v>
      </c>
      <c r="AC45" s="69" t="e">
        <v>#REF!</v>
      </c>
      <c r="AD45" s="69" t="e">
        <f>Tbl_CBStaff_Site1[[#This Row],[WF Eligible Rate]]*Tbl_CBStaff_Site1[[#This Row],[WF Eligible Hrs]]</f>
        <v>#REF!</v>
      </c>
      <c r="AE45" s="69" t="e">
        <f>+Tbl_CBStaff_Site1[[#This Row],[WF Salary]]*0.175</f>
        <v>#REF!</v>
      </c>
      <c r="AF45" s="73" t="e">
        <f>+Tbl_CBStaff_Site1[[#This Row],[WF Salary]]+Tbl_CBStaff_Site1[[#This Row],[WF Benefits]]</f>
        <v>#REF!</v>
      </c>
      <c r="AG4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5" s="68">
        <f>IF(Tbl_CBStaff_Site1[[#This Row],[AI
Eligibility]]="Yes", Tbl_CBStaff_Site1[[#This Row],[WEG 
Eligible Hrs]], 0 )</f>
        <v>0</v>
      </c>
      <c r="AI45" s="69">
        <f>IF(Tbl_CBStaff_Site1[[#This Row],[AI
Eligibility]]="Yes", MIN(1, 25-(Tbl_CBStaff_Site1[[#This Row],[BASE HOURLY WAGE
(excl. WEG,GOF,WCF)]]+Tbl_CBStaff_Site1[[#This Row],[WEG 
Rate]])), 0 )</f>
        <v>0</v>
      </c>
      <c r="AJ45" s="74">
        <f>Tbl_CBStaff_Site1[[#This Row],[AI 
Eligible Hrs]]*Tbl_CBStaff_Site1[[#This Row],[AI 
Eligible Rate]]</f>
        <v>0</v>
      </c>
      <c r="AK45" s="69">
        <f>Tbl_CBStaff_Site1[[#This Row],[AI 
Salary]]*0.175</f>
        <v>0</v>
      </c>
      <c r="AL45" s="70">
        <f>+Tbl_CBStaff_Site1[[#This Row],[AI 
Salary]]+Tbl_CBStaff_Site1[[#This Row],[AI 
Benefits]]</f>
        <v>0</v>
      </c>
    </row>
    <row r="46" spans="1:38" ht="17.100000000000001" customHeight="1" outlineLevel="1" x14ac:dyDescent="0.75">
      <c r="A46" s="55"/>
      <c r="B46" s="75"/>
      <c r="C46" s="50"/>
      <c r="D46" s="50"/>
      <c r="E46" s="50"/>
      <c r="F46" s="67"/>
      <c r="G46" s="51"/>
      <c r="H46" s="51"/>
      <c r="I46" s="51"/>
      <c r="J46" s="52">
        <f>Tbl_CBStaff_Site1[[#This Row],[BASE HOURLY WAGE
(excl. WEG,GOF,WCF)]]+Tbl_CBStaff_Site1[[#This Row],[WAGE ENHANCEMENT GRANT (WEG)]]+Tbl_CBStaff_Site1[[#This Row],[GENERAL OPERATING FUND (GOF)]]+Tbl_CBStaff_Site1[[#This Row],[WORKFORCE COMP. (WCF)]]</f>
        <v>0</v>
      </c>
      <c r="K46" s="50"/>
      <c r="L46" s="53">
        <f>Tbl_CBStaff_Site1[[#This Row],[HRS/WK]]*Tbl_CBStaff_Site1[[#This Row],[WEEKS/YR]]*Tbl_CBStaff_Site1[[#This Row],[HOURLY 
WAGE]]</f>
        <v>0</v>
      </c>
      <c r="M46" s="54"/>
      <c r="N46" s="53">
        <f>Tbl_CBStaff_Site1[[#This Row],[TOTAL SALARIES]]*Tbl_CBStaff_Site1[[#This Row],[MANDATORY BENEFITS (%)]]</f>
        <v>0</v>
      </c>
      <c r="O46" s="53">
        <f>+Tbl_CBStaff_Site1[[#This Row],[TOTAL SALARIES]]+Tbl_CBStaff_Site1[[#This Row],[TOTAL 
BENEFITS]]</f>
        <v>0</v>
      </c>
      <c r="T4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6" s="68">
        <f>IF(Tbl_CBStaff_Site1[[#This Row],[WEG Eligibility]]="Yes",Tbl_CBStaff_Site1[[#This Row],[HRS/WK]]*Tbl_CBStaff_Site1[[#This Row],[WEEKS/YR]],0)</f>
        <v>0</v>
      </c>
      <c r="V46"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6" s="69">
        <f>Tbl_CBStaff_Site1[[#This Row],[WEG 
Eligible Hrs]]*Tbl_CBStaff_Site1[[#This Row],[WEG 
Rate]]</f>
        <v>0</v>
      </c>
      <c r="X46" s="69">
        <f>Tbl_CBStaff_Site1[[#This Row],[WEG 
Salary]]*0.175</f>
        <v>0</v>
      </c>
      <c r="Y46" s="69">
        <f>150*Tbl_CBStaff_Site1[[#This Row],[WEG 
Eligible Hrs]]/1754.5</f>
        <v>0</v>
      </c>
      <c r="Z46" s="70">
        <f>+Tbl_CBStaff_Site1[[#This Row],[WEG 
Salary]]+Tbl_CBStaff_Site1[[#This Row],[WEG 
Benefits]]+Tbl_CBStaff_Site1[[#This Row],[Suppl. Grant]]</f>
        <v>0</v>
      </c>
      <c r="AA46" s="71" t="e">
        <v>#REF!</v>
      </c>
      <c r="AB46" s="72" t="e">
        <f>IF(Tbl_CBStaff_Site1[[#This Row],[WF Eligibility]]="Yes", Tbl_CBStaff_Site1[[#This Row],[WEG 
Eligible Hrs]], 0 )</f>
        <v>#REF!</v>
      </c>
      <c r="AC46" s="69" t="e">
        <v>#REF!</v>
      </c>
      <c r="AD46" s="69" t="e">
        <f>Tbl_CBStaff_Site1[[#This Row],[WF Eligible Rate]]*Tbl_CBStaff_Site1[[#This Row],[WF Eligible Hrs]]</f>
        <v>#REF!</v>
      </c>
      <c r="AE46" s="69" t="e">
        <f>+Tbl_CBStaff_Site1[[#This Row],[WF Salary]]*0.175</f>
        <v>#REF!</v>
      </c>
      <c r="AF46" s="73" t="e">
        <f>+Tbl_CBStaff_Site1[[#This Row],[WF Salary]]+Tbl_CBStaff_Site1[[#This Row],[WF Benefits]]</f>
        <v>#REF!</v>
      </c>
      <c r="AG4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6" s="68">
        <f>IF(Tbl_CBStaff_Site1[[#This Row],[AI
Eligibility]]="Yes", Tbl_CBStaff_Site1[[#This Row],[WEG 
Eligible Hrs]], 0 )</f>
        <v>0</v>
      </c>
      <c r="AI46" s="69">
        <f>IF(Tbl_CBStaff_Site1[[#This Row],[AI
Eligibility]]="Yes", MIN(1, 25-(Tbl_CBStaff_Site1[[#This Row],[BASE HOURLY WAGE
(excl. WEG,GOF,WCF)]]+Tbl_CBStaff_Site1[[#This Row],[WEG 
Rate]])), 0 )</f>
        <v>0</v>
      </c>
      <c r="AJ46" s="74">
        <f>Tbl_CBStaff_Site1[[#This Row],[AI 
Eligible Hrs]]*Tbl_CBStaff_Site1[[#This Row],[AI 
Eligible Rate]]</f>
        <v>0</v>
      </c>
      <c r="AK46" s="69">
        <f>Tbl_CBStaff_Site1[[#This Row],[AI 
Salary]]*0.175</f>
        <v>0</v>
      </c>
      <c r="AL46" s="70">
        <f>+Tbl_CBStaff_Site1[[#This Row],[AI 
Salary]]+Tbl_CBStaff_Site1[[#This Row],[AI 
Benefits]]</f>
        <v>0</v>
      </c>
    </row>
    <row r="47" spans="1:38" ht="17.100000000000001" customHeight="1" outlineLevel="1" x14ac:dyDescent="0.75">
      <c r="A47" s="55"/>
      <c r="B47" s="75"/>
      <c r="C47" s="50"/>
      <c r="D47" s="50"/>
      <c r="E47" s="50"/>
      <c r="F47" s="67"/>
      <c r="G47" s="51"/>
      <c r="H47" s="51"/>
      <c r="I47" s="51"/>
      <c r="J47" s="52">
        <f>Tbl_CBStaff_Site1[[#This Row],[BASE HOURLY WAGE
(excl. WEG,GOF,WCF)]]+Tbl_CBStaff_Site1[[#This Row],[WAGE ENHANCEMENT GRANT (WEG)]]+Tbl_CBStaff_Site1[[#This Row],[GENERAL OPERATING FUND (GOF)]]+Tbl_CBStaff_Site1[[#This Row],[WORKFORCE COMP. (WCF)]]</f>
        <v>0</v>
      </c>
      <c r="K47" s="50"/>
      <c r="L47" s="53">
        <f>Tbl_CBStaff_Site1[[#This Row],[HRS/WK]]*Tbl_CBStaff_Site1[[#This Row],[WEEKS/YR]]*Tbl_CBStaff_Site1[[#This Row],[HOURLY 
WAGE]]</f>
        <v>0</v>
      </c>
      <c r="M47" s="54"/>
      <c r="N47" s="53">
        <f>Tbl_CBStaff_Site1[[#This Row],[TOTAL SALARIES]]*Tbl_CBStaff_Site1[[#This Row],[MANDATORY BENEFITS (%)]]</f>
        <v>0</v>
      </c>
      <c r="O47" s="53">
        <f>+Tbl_CBStaff_Site1[[#This Row],[TOTAL SALARIES]]+Tbl_CBStaff_Site1[[#This Row],[TOTAL 
BENEFITS]]</f>
        <v>0</v>
      </c>
      <c r="T4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7" s="68">
        <f>IF(Tbl_CBStaff_Site1[[#This Row],[WEG Eligibility]]="Yes",Tbl_CBStaff_Site1[[#This Row],[HRS/WK]]*Tbl_CBStaff_Site1[[#This Row],[WEEKS/YR]],0)</f>
        <v>0</v>
      </c>
      <c r="V47"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7" s="69">
        <f>Tbl_CBStaff_Site1[[#This Row],[WEG 
Eligible Hrs]]*Tbl_CBStaff_Site1[[#This Row],[WEG 
Rate]]</f>
        <v>0</v>
      </c>
      <c r="X47" s="69">
        <f>Tbl_CBStaff_Site1[[#This Row],[WEG 
Salary]]*0.175</f>
        <v>0</v>
      </c>
      <c r="Y47" s="69">
        <f>150*Tbl_CBStaff_Site1[[#This Row],[WEG 
Eligible Hrs]]/1754.5</f>
        <v>0</v>
      </c>
      <c r="Z47" s="70">
        <f>+Tbl_CBStaff_Site1[[#This Row],[WEG 
Salary]]+Tbl_CBStaff_Site1[[#This Row],[WEG 
Benefits]]+Tbl_CBStaff_Site1[[#This Row],[Suppl. Grant]]</f>
        <v>0</v>
      </c>
      <c r="AA47" s="71" t="e">
        <v>#REF!</v>
      </c>
      <c r="AB47" s="72" t="e">
        <f>IF(Tbl_CBStaff_Site1[[#This Row],[WF Eligibility]]="Yes", Tbl_CBStaff_Site1[[#This Row],[WEG 
Eligible Hrs]], 0 )</f>
        <v>#REF!</v>
      </c>
      <c r="AC47" s="69" t="e">
        <v>#REF!</v>
      </c>
      <c r="AD47" s="69" t="e">
        <f>Tbl_CBStaff_Site1[[#This Row],[WF Eligible Rate]]*Tbl_CBStaff_Site1[[#This Row],[WF Eligible Hrs]]</f>
        <v>#REF!</v>
      </c>
      <c r="AE47" s="69" t="e">
        <f>+Tbl_CBStaff_Site1[[#This Row],[WF Salary]]*0.175</f>
        <v>#REF!</v>
      </c>
      <c r="AF47" s="73" t="e">
        <f>+Tbl_CBStaff_Site1[[#This Row],[WF Salary]]+Tbl_CBStaff_Site1[[#This Row],[WF Benefits]]</f>
        <v>#REF!</v>
      </c>
      <c r="AG4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7" s="68">
        <f>IF(Tbl_CBStaff_Site1[[#This Row],[AI
Eligibility]]="Yes", Tbl_CBStaff_Site1[[#This Row],[WEG 
Eligible Hrs]], 0 )</f>
        <v>0</v>
      </c>
      <c r="AI47" s="69">
        <f>IF(Tbl_CBStaff_Site1[[#This Row],[AI
Eligibility]]="Yes", MIN(1, 25-(Tbl_CBStaff_Site1[[#This Row],[BASE HOURLY WAGE
(excl. WEG,GOF,WCF)]]+Tbl_CBStaff_Site1[[#This Row],[WEG 
Rate]])), 0 )</f>
        <v>0</v>
      </c>
      <c r="AJ47" s="74">
        <f>Tbl_CBStaff_Site1[[#This Row],[AI 
Eligible Hrs]]*Tbl_CBStaff_Site1[[#This Row],[AI 
Eligible Rate]]</f>
        <v>0</v>
      </c>
      <c r="AK47" s="69">
        <f>Tbl_CBStaff_Site1[[#This Row],[AI 
Salary]]*0.175</f>
        <v>0</v>
      </c>
      <c r="AL47" s="70">
        <f>+Tbl_CBStaff_Site1[[#This Row],[AI 
Salary]]+Tbl_CBStaff_Site1[[#This Row],[AI 
Benefits]]</f>
        <v>0</v>
      </c>
    </row>
    <row r="48" spans="1:38" ht="17.100000000000001" customHeight="1" outlineLevel="1" x14ac:dyDescent="0.75">
      <c r="A48" s="55"/>
      <c r="B48" s="75"/>
      <c r="C48" s="50"/>
      <c r="D48" s="50"/>
      <c r="E48" s="50"/>
      <c r="F48" s="67"/>
      <c r="G48" s="51"/>
      <c r="H48" s="51"/>
      <c r="I48" s="51"/>
      <c r="J48" s="52">
        <f>Tbl_CBStaff_Site1[[#This Row],[BASE HOURLY WAGE
(excl. WEG,GOF,WCF)]]+Tbl_CBStaff_Site1[[#This Row],[WAGE ENHANCEMENT GRANT (WEG)]]+Tbl_CBStaff_Site1[[#This Row],[GENERAL OPERATING FUND (GOF)]]+Tbl_CBStaff_Site1[[#This Row],[WORKFORCE COMP. (WCF)]]</f>
        <v>0</v>
      </c>
      <c r="K48" s="50"/>
      <c r="L48" s="53">
        <f>Tbl_CBStaff_Site1[[#This Row],[HRS/WK]]*Tbl_CBStaff_Site1[[#This Row],[WEEKS/YR]]*Tbl_CBStaff_Site1[[#This Row],[HOURLY 
WAGE]]</f>
        <v>0</v>
      </c>
      <c r="M48" s="54"/>
      <c r="N48" s="53">
        <f>Tbl_CBStaff_Site1[[#This Row],[TOTAL SALARIES]]*Tbl_CBStaff_Site1[[#This Row],[MANDATORY BENEFITS (%)]]</f>
        <v>0</v>
      </c>
      <c r="O48" s="53">
        <f>+Tbl_CBStaff_Site1[[#This Row],[TOTAL SALARIES]]+Tbl_CBStaff_Site1[[#This Row],[TOTAL 
BENEFITS]]</f>
        <v>0</v>
      </c>
      <c r="T4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8" s="68">
        <f>IF(Tbl_CBStaff_Site1[[#This Row],[WEG Eligibility]]="Yes",Tbl_CBStaff_Site1[[#This Row],[HRS/WK]]*Tbl_CBStaff_Site1[[#This Row],[WEEKS/YR]],0)</f>
        <v>0</v>
      </c>
      <c r="V48"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8" s="69">
        <f>Tbl_CBStaff_Site1[[#This Row],[WEG 
Eligible Hrs]]*Tbl_CBStaff_Site1[[#This Row],[WEG 
Rate]]</f>
        <v>0</v>
      </c>
      <c r="X48" s="69">
        <f>Tbl_CBStaff_Site1[[#This Row],[WEG 
Salary]]*0.175</f>
        <v>0</v>
      </c>
      <c r="Y48" s="69">
        <f>150*Tbl_CBStaff_Site1[[#This Row],[WEG 
Eligible Hrs]]/1754.5</f>
        <v>0</v>
      </c>
      <c r="Z48" s="70">
        <f>+Tbl_CBStaff_Site1[[#This Row],[WEG 
Salary]]+Tbl_CBStaff_Site1[[#This Row],[WEG 
Benefits]]+Tbl_CBStaff_Site1[[#This Row],[Suppl. Grant]]</f>
        <v>0</v>
      </c>
      <c r="AA48" s="71" t="e">
        <v>#REF!</v>
      </c>
      <c r="AB48" s="72" t="e">
        <f>IF(Tbl_CBStaff_Site1[[#This Row],[WF Eligibility]]="Yes", Tbl_CBStaff_Site1[[#This Row],[WEG 
Eligible Hrs]], 0 )</f>
        <v>#REF!</v>
      </c>
      <c r="AC48" s="69" t="e">
        <v>#REF!</v>
      </c>
      <c r="AD48" s="69" t="e">
        <f>Tbl_CBStaff_Site1[[#This Row],[WF Eligible Rate]]*Tbl_CBStaff_Site1[[#This Row],[WF Eligible Hrs]]</f>
        <v>#REF!</v>
      </c>
      <c r="AE48" s="69" t="e">
        <f>+Tbl_CBStaff_Site1[[#This Row],[WF Salary]]*0.175</f>
        <v>#REF!</v>
      </c>
      <c r="AF48" s="73" t="e">
        <f>+Tbl_CBStaff_Site1[[#This Row],[WF Salary]]+Tbl_CBStaff_Site1[[#This Row],[WF Benefits]]</f>
        <v>#REF!</v>
      </c>
      <c r="AG4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8" s="68">
        <f>IF(Tbl_CBStaff_Site1[[#This Row],[AI
Eligibility]]="Yes", Tbl_CBStaff_Site1[[#This Row],[WEG 
Eligible Hrs]], 0 )</f>
        <v>0</v>
      </c>
      <c r="AI48" s="69">
        <f>IF(Tbl_CBStaff_Site1[[#This Row],[AI
Eligibility]]="Yes", MIN(1, 25-(Tbl_CBStaff_Site1[[#This Row],[BASE HOURLY WAGE
(excl. WEG,GOF,WCF)]]+Tbl_CBStaff_Site1[[#This Row],[WEG 
Rate]])), 0 )</f>
        <v>0</v>
      </c>
      <c r="AJ48" s="74">
        <f>Tbl_CBStaff_Site1[[#This Row],[AI 
Eligible Hrs]]*Tbl_CBStaff_Site1[[#This Row],[AI 
Eligible Rate]]</f>
        <v>0</v>
      </c>
      <c r="AK48" s="69">
        <f>Tbl_CBStaff_Site1[[#This Row],[AI 
Salary]]*0.175</f>
        <v>0</v>
      </c>
      <c r="AL48" s="70">
        <f>+Tbl_CBStaff_Site1[[#This Row],[AI 
Salary]]+Tbl_CBStaff_Site1[[#This Row],[AI 
Benefits]]</f>
        <v>0</v>
      </c>
    </row>
    <row r="49" spans="1:38" ht="17.100000000000001" customHeight="1" outlineLevel="1" x14ac:dyDescent="0.75">
      <c r="A49" s="55"/>
      <c r="B49" s="75"/>
      <c r="C49" s="50"/>
      <c r="D49" s="50"/>
      <c r="E49" s="50"/>
      <c r="F49" s="67"/>
      <c r="G49" s="51"/>
      <c r="H49" s="51"/>
      <c r="I49" s="51"/>
      <c r="J49" s="52">
        <f>Tbl_CBStaff_Site1[[#This Row],[BASE HOURLY WAGE
(excl. WEG,GOF,WCF)]]+Tbl_CBStaff_Site1[[#This Row],[WAGE ENHANCEMENT GRANT (WEG)]]+Tbl_CBStaff_Site1[[#This Row],[GENERAL OPERATING FUND (GOF)]]+Tbl_CBStaff_Site1[[#This Row],[WORKFORCE COMP. (WCF)]]</f>
        <v>0</v>
      </c>
      <c r="K49" s="50"/>
      <c r="L49" s="53">
        <f>Tbl_CBStaff_Site1[[#This Row],[HRS/WK]]*Tbl_CBStaff_Site1[[#This Row],[WEEKS/YR]]*Tbl_CBStaff_Site1[[#This Row],[HOURLY 
WAGE]]</f>
        <v>0</v>
      </c>
      <c r="M49" s="54"/>
      <c r="N49" s="53">
        <f>Tbl_CBStaff_Site1[[#This Row],[TOTAL SALARIES]]*Tbl_CBStaff_Site1[[#This Row],[MANDATORY BENEFITS (%)]]</f>
        <v>0</v>
      </c>
      <c r="O49" s="53">
        <f>+Tbl_CBStaff_Site1[[#This Row],[TOTAL SALARIES]]+Tbl_CBStaff_Site1[[#This Row],[TOTAL 
BENEFITS]]</f>
        <v>0</v>
      </c>
      <c r="T4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9" s="68">
        <f>IF(Tbl_CBStaff_Site1[[#This Row],[WEG Eligibility]]="Yes",Tbl_CBStaff_Site1[[#This Row],[HRS/WK]]*Tbl_CBStaff_Site1[[#This Row],[WEEKS/YR]],0)</f>
        <v>0</v>
      </c>
      <c r="V49"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9" s="69">
        <f>Tbl_CBStaff_Site1[[#This Row],[WEG 
Eligible Hrs]]*Tbl_CBStaff_Site1[[#This Row],[WEG 
Rate]]</f>
        <v>0</v>
      </c>
      <c r="X49" s="69">
        <f>Tbl_CBStaff_Site1[[#This Row],[WEG 
Salary]]*0.175</f>
        <v>0</v>
      </c>
      <c r="Y49" s="69">
        <f>150*Tbl_CBStaff_Site1[[#This Row],[WEG 
Eligible Hrs]]/1754.5</f>
        <v>0</v>
      </c>
      <c r="Z49" s="70">
        <f>+Tbl_CBStaff_Site1[[#This Row],[WEG 
Salary]]+Tbl_CBStaff_Site1[[#This Row],[WEG 
Benefits]]+Tbl_CBStaff_Site1[[#This Row],[Suppl. Grant]]</f>
        <v>0</v>
      </c>
      <c r="AA49" s="71" t="e">
        <v>#REF!</v>
      </c>
      <c r="AB49" s="72" t="e">
        <f>IF(Tbl_CBStaff_Site1[[#This Row],[WF Eligibility]]="Yes", Tbl_CBStaff_Site1[[#This Row],[WEG 
Eligible Hrs]], 0 )</f>
        <v>#REF!</v>
      </c>
      <c r="AC49" s="69" t="e">
        <v>#REF!</v>
      </c>
      <c r="AD49" s="69" t="e">
        <f>Tbl_CBStaff_Site1[[#This Row],[WF Eligible Rate]]*Tbl_CBStaff_Site1[[#This Row],[WF Eligible Hrs]]</f>
        <v>#REF!</v>
      </c>
      <c r="AE49" s="69" t="e">
        <f>+Tbl_CBStaff_Site1[[#This Row],[WF Salary]]*0.175</f>
        <v>#REF!</v>
      </c>
      <c r="AF49" s="73" t="e">
        <f>+Tbl_CBStaff_Site1[[#This Row],[WF Salary]]+Tbl_CBStaff_Site1[[#This Row],[WF Benefits]]</f>
        <v>#REF!</v>
      </c>
      <c r="AG4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9" s="68">
        <f>IF(Tbl_CBStaff_Site1[[#This Row],[AI
Eligibility]]="Yes", Tbl_CBStaff_Site1[[#This Row],[WEG 
Eligible Hrs]], 0 )</f>
        <v>0</v>
      </c>
      <c r="AI49" s="69">
        <f>IF(Tbl_CBStaff_Site1[[#This Row],[AI
Eligibility]]="Yes", MIN(1, 25-(Tbl_CBStaff_Site1[[#This Row],[BASE HOURLY WAGE
(excl. WEG,GOF,WCF)]]+Tbl_CBStaff_Site1[[#This Row],[WEG 
Rate]])), 0 )</f>
        <v>0</v>
      </c>
      <c r="AJ49" s="74">
        <f>Tbl_CBStaff_Site1[[#This Row],[AI 
Eligible Hrs]]*Tbl_CBStaff_Site1[[#This Row],[AI 
Eligible Rate]]</f>
        <v>0</v>
      </c>
      <c r="AK49" s="69">
        <f>Tbl_CBStaff_Site1[[#This Row],[AI 
Salary]]*0.175</f>
        <v>0</v>
      </c>
      <c r="AL49" s="70">
        <f>+Tbl_CBStaff_Site1[[#This Row],[AI 
Salary]]+Tbl_CBStaff_Site1[[#This Row],[AI 
Benefits]]</f>
        <v>0</v>
      </c>
    </row>
    <row r="50" spans="1:38" ht="17.100000000000001" customHeight="1" outlineLevel="1" x14ac:dyDescent="0.75">
      <c r="A50" s="55"/>
      <c r="B50" s="75"/>
      <c r="C50" s="50"/>
      <c r="D50" s="50"/>
      <c r="E50" s="50"/>
      <c r="F50" s="67"/>
      <c r="G50" s="51"/>
      <c r="H50" s="51"/>
      <c r="I50" s="51"/>
      <c r="J50" s="52">
        <f>Tbl_CBStaff_Site1[[#This Row],[BASE HOURLY WAGE
(excl. WEG,GOF,WCF)]]+Tbl_CBStaff_Site1[[#This Row],[WAGE ENHANCEMENT GRANT (WEG)]]+Tbl_CBStaff_Site1[[#This Row],[GENERAL OPERATING FUND (GOF)]]+Tbl_CBStaff_Site1[[#This Row],[WORKFORCE COMP. (WCF)]]</f>
        <v>0</v>
      </c>
      <c r="K50" s="50"/>
      <c r="L50" s="53">
        <f>Tbl_CBStaff_Site1[[#This Row],[HRS/WK]]*Tbl_CBStaff_Site1[[#This Row],[WEEKS/YR]]*Tbl_CBStaff_Site1[[#This Row],[HOURLY 
WAGE]]</f>
        <v>0</v>
      </c>
      <c r="M50" s="54"/>
      <c r="N50" s="53">
        <f>Tbl_CBStaff_Site1[[#This Row],[TOTAL SALARIES]]*Tbl_CBStaff_Site1[[#This Row],[MANDATORY BENEFITS (%)]]</f>
        <v>0</v>
      </c>
      <c r="O50" s="53">
        <f>+Tbl_CBStaff_Site1[[#This Row],[TOTAL SALARIES]]+Tbl_CBStaff_Site1[[#This Row],[TOTAL 
BENEFITS]]</f>
        <v>0</v>
      </c>
      <c r="T5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0" s="68">
        <f>IF(Tbl_CBStaff_Site1[[#This Row],[WEG Eligibility]]="Yes",Tbl_CBStaff_Site1[[#This Row],[HRS/WK]]*Tbl_CBStaff_Site1[[#This Row],[WEEKS/YR]],0)</f>
        <v>0</v>
      </c>
      <c r="V50"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0" s="69">
        <f>Tbl_CBStaff_Site1[[#This Row],[WEG 
Eligible Hrs]]*Tbl_CBStaff_Site1[[#This Row],[WEG 
Rate]]</f>
        <v>0</v>
      </c>
      <c r="X50" s="69">
        <f>Tbl_CBStaff_Site1[[#This Row],[WEG 
Salary]]*0.175</f>
        <v>0</v>
      </c>
      <c r="Y50" s="69">
        <f>150*Tbl_CBStaff_Site1[[#This Row],[WEG 
Eligible Hrs]]/1754.5</f>
        <v>0</v>
      </c>
      <c r="Z50" s="70">
        <f>+Tbl_CBStaff_Site1[[#This Row],[WEG 
Salary]]+Tbl_CBStaff_Site1[[#This Row],[WEG 
Benefits]]+Tbl_CBStaff_Site1[[#This Row],[Suppl. Grant]]</f>
        <v>0</v>
      </c>
      <c r="AA50" s="71" t="e">
        <v>#REF!</v>
      </c>
      <c r="AB50" s="72" t="e">
        <f>IF(Tbl_CBStaff_Site1[[#This Row],[WF Eligibility]]="Yes", Tbl_CBStaff_Site1[[#This Row],[WEG 
Eligible Hrs]], 0 )</f>
        <v>#REF!</v>
      </c>
      <c r="AC50" s="69" t="e">
        <v>#REF!</v>
      </c>
      <c r="AD50" s="69" t="e">
        <f>Tbl_CBStaff_Site1[[#This Row],[WF Eligible Rate]]*Tbl_CBStaff_Site1[[#This Row],[WF Eligible Hrs]]</f>
        <v>#REF!</v>
      </c>
      <c r="AE50" s="69" t="e">
        <f>+Tbl_CBStaff_Site1[[#This Row],[WF Salary]]*0.175</f>
        <v>#REF!</v>
      </c>
      <c r="AF50" s="73" t="e">
        <f>+Tbl_CBStaff_Site1[[#This Row],[WF Salary]]+Tbl_CBStaff_Site1[[#This Row],[WF Benefits]]</f>
        <v>#REF!</v>
      </c>
      <c r="AG5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0" s="68">
        <f>IF(Tbl_CBStaff_Site1[[#This Row],[AI
Eligibility]]="Yes", Tbl_CBStaff_Site1[[#This Row],[WEG 
Eligible Hrs]], 0 )</f>
        <v>0</v>
      </c>
      <c r="AI50" s="69">
        <f>IF(Tbl_CBStaff_Site1[[#This Row],[AI
Eligibility]]="Yes", MIN(1, 25-(Tbl_CBStaff_Site1[[#This Row],[BASE HOURLY WAGE
(excl. WEG,GOF,WCF)]]+Tbl_CBStaff_Site1[[#This Row],[WEG 
Rate]])), 0 )</f>
        <v>0</v>
      </c>
      <c r="AJ50" s="74">
        <f>Tbl_CBStaff_Site1[[#This Row],[AI 
Eligible Hrs]]*Tbl_CBStaff_Site1[[#This Row],[AI 
Eligible Rate]]</f>
        <v>0</v>
      </c>
      <c r="AK50" s="69">
        <f>Tbl_CBStaff_Site1[[#This Row],[AI 
Salary]]*0.175</f>
        <v>0</v>
      </c>
      <c r="AL50" s="70">
        <f>+Tbl_CBStaff_Site1[[#This Row],[AI 
Salary]]+Tbl_CBStaff_Site1[[#This Row],[AI 
Benefits]]</f>
        <v>0</v>
      </c>
    </row>
    <row r="51" spans="1:38" ht="17.100000000000001" customHeight="1" outlineLevel="1" x14ac:dyDescent="0.75">
      <c r="A51" s="55"/>
      <c r="B51" s="50"/>
      <c r="C51" s="50"/>
      <c r="D51" s="50"/>
      <c r="E51" s="50"/>
      <c r="F51" s="67"/>
      <c r="G51" s="67"/>
      <c r="H51" s="67"/>
      <c r="I51" s="67"/>
      <c r="J51" s="52">
        <f>Tbl_CBStaff_Site1[[#This Row],[BASE HOURLY WAGE
(excl. WEG,GOF,WCF)]]+Tbl_CBStaff_Site1[[#This Row],[WAGE ENHANCEMENT GRANT (WEG)]]+Tbl_CBStaff_Site1[[#This Row],[GENERAL OPERATING FUND (GOF)]]+Tbl_CBStaff_Site1[[#This Row],[WORKFORCE COMP. (WCF)]]</f>
        <v>0</v>
      </c>
      <c r="K51" s="50" t="s">
        <v>89</v>
      </c>
      <c r="L51" s="53">
        <f>Tbl_CBStaff_Site1[[#This Row],[HRS/WK]]*Tbl_CBStaff_Site1[[#This Row],[WEEKS/YR]]*Tbl_CBStaff_Site1[[#This Row],[HOURLY 
WAGE]]</f>
        <v>0</v>
      </c>
      <c r="M51" s="54"/>
      <c r="N51" s="53">
        <f>Tbl_CBStaff_Site1[[#This Row],[TOTAL SALARIES]]*Tbl_CBStaff_Site1[[#This Row],[MANDATORY BENEFITS (%)]]</f>
        <v>0</v>
      </c>
      <c r="O51" s="53">
        <f>+Tbl_CBStaff_Site1[[#This Row],[TOTAL SALARIES]]+Tbl_CBStaff_Site1[[#This Row],[TOTAL 
BENEFITS]]</f>
        <v>0</v>
      </c>
      <c r="T5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1" s="68">
        <f>IF(Tbl_CBStaff_Site1[[#This Row],[WEG Eligibility]]="Yes",Tbl_CBStaff_Site1[[#This Row],[HRS/WK]]*Tbl_CBStaff_Site1[[#This Row],[WEEKS/YR]],0)</f>
        <v>0</v>
      </c>
      <c r="V51" s="69">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1" s="69">
        <f>Tbl_CBStaff_Site1[[#This Row],[WEG 
Eligible Hrs]]*Tbl_CBStaff_Site1[[#This Row],[WEG 
Rate]]</f>
        <v>0</v>
      </c>
      <c r="X51" s="69">
        <f>Tbl_CBStaff_Site1[[#This Row],[WEG 
Salary]]*0.175</f>
        <v>0</v>
      </c>
      <c r="Y51" s="69">
        <f>150*Tbl_CBStaff_Site1[[#This Row],[WEG 
Eligible Hrs]]/1754.5</f>
        <v>0</v>
      </c>
      <c r="Z51" s="70">
        <f>+Tbl_CBStaff_Site1[[#This Row],[WEG 
Salary]]+Tbl_CBStaff_Site1[[#This Row],[WEG 
Benefits]]+Tbl_CBStaff_Site1[[#This Row],[Suppl. Grant]]</f>
        <v>0</v>
      </c>
      <c r="AA51" s="71" t="e">
        <v>#REF!</v>
      </c>
      <c r="AB51" s="72" t="e">
        <f>IF(Tbl_CBStaff_Site1[[#This Row],[WF Eligibility]]="Yes", Tbl_CBStaff_Site1[[#This Row],[WEG 
Eligible Hrs]], 0 )</f>
        <v>#REF!</v>
      </c>
      <c r="AC51" s="69" t="e">
        <v>#REF!</v>
      </c>
      <c r="AD51" s="69" t="e">
        <f>Tbl_CBStaff_Site1[[#This Row],[WF Eligible Rate]]*Tbl_CBStaff_Site1[[#This Row],[WF Eligible Hrs]]</f>
        <v>#REF!</v>
      </c>
      <c r="AE51" s="69" t="e">
        <f>+Tbl_CBStaff_Site1[[#This Row],[WF Salary]]*0.175</f>
        <v>#REF!</v>
      </c>
      <c r="AF51" s="73" t="e">
        <f>+Tbl_CBStaff_Site1[[#This Row],[WF Salary]]+Tbl_CBStaff_Site1[[#This Row],[WF Benefits]]</f>
        <v>#REF!</v>
      </c>
      <c r="AG5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1" s="68">
        <f>IF(Tbl_CBStaff_Site1[[#This Row],[AI
Eligibility]]="Yes", Tbl_CBStaff_Site1[[#This Row],[WEG 
Eligible Hrs]], 0 )</f>
        <v>0</v>
      </c>
      <c r="AI51" s="69">
        <f>IF(Tbl_CBStaff_Site1[[#This Row],[AI
Eligibility]]="Yes", MIN(1, 25-(Tbl_CBStaff_Site1[[#This Row],[BASE HOURLY WAGE
(excl. WEG,GOF,WCF)]]+Tbl_CBStaff_Site1[[#This Row],[WEG 
Rate]])), 0 )</f>
        <v>0</v>
      </c>
      <c r="AJ51" s="74">
        <f>Tbl_CBStaff_Site1[[#This Row],[AI 
Eligible Hrs]]*Tbl_CBStaff_Site1[[#This Row],[AI 
Eligible Rate]]</f>
        <v>0</v>
      </c>
      <c r="AK51" s="69">
        <f>Tbl_CBStaff_Site1[[#This Row],[AI 
Salary]]*0.175</f>
        <v>0</v>
      </c>
      <c r="AL51" s="70">
        <f>+Tbl_CBStaff_Site1[[#This Row],[AI 
Salary]]+Tbl_CBStaff_Site1[[#This Row],[AI 
Benefits]]</f>
        <v>0</v>
      </c>
    </row>
    <row r="52" spans="1:38" ht="17.100000000000001" customHeight="1" outlineLevel="1" x14ac:dyDescent="0.75">
      <c r="A52" s="49"/>
      <c r="B52" s="50"/>
      <c r="C52" s="50"/>
      <c r="D52" s="50"/>
      <c r="E52" s="50"/>
      <c r="F52" s="51"/>
      <c r="G52" s="51"/>
      <c r="H52" s="51"/>
      <c r="I52" s="51"/>
      <c r="J52" s="52">
        <f>Tbl_CBStaff_Site1[[#This Row],[BASE HOURLY WAGE
(excl. WEG,GOF,WCF)]]+Tbl_CBStaff_Site1[[#This Row],[WAGE ENHANCEMENT GRANT (WEG)]]+Tbl_CBStaff_Site1[[#This Row],[GENERAL OPERATING FUND (GOF)]]+Tbl_CBStaff_Site1[[#This Row],[WORKFORCE COMP. (WCF)]]</f>
        <v>0</v>
      </c>
      <c r="K52" s="50" t="s">
        <v>89</v>
      </c>
      <c r="L52" s="53">
        <f>Tbl_CBStaff_Site1[[#This Row],[HRS/WK]]*Tbl_CBStaff_Site1[[#This Row],[WEEKS/YR]]*Tbl_CBStaff_Site1[[#This Row],[HOURLY 
WAGE]]</f>
        <v>0</v>
      </c>
      <c r="M52" s="54"/>
      <c r="N52" s="53">
        <f>Tbl_CBStaff_Site1[[#This Row],[TOTAL SALARIES]]*Tbl_CBStaff_Site1[[#This Row],[MANDATORY BENEFITS (%)]]</f>
        <v>0</v>
      </c>
      <c r="O52" s="53">
        <f>+Tbl_CBStaff_Site1[[#This Row],[TOTAL SALARIES]]+Tbl_CBStaff_Site1[[#This Row],[TOTAL 
BENEFITS]]</f>
        <v>0</v>
      </c>
      <c r="T5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2" s="14">
        <f>IF(Tbl_CBStaff_Site1[[#This Row],[WEG Eligibility]]="Yes",Tbl_CBStaff_Site1[[#This Row],[HRS/WK]]*Tbl_CBStaff_Site1[[#This Row],[WEEKS/YR]],0)</f>
        <v>0</v>
      </c>
      <c r="V52"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2" s="14">
        <f>Tbl_CBStaff_Site1[[#This Row],[WEG 
Eligible Hrs]]*Tbl_CBStaff_Site1[[#This Row],[WEG 
Rate]]</f>
        <v>0</v>
      </c>
      <c r="X52" s="14">
        <f>Tbl_CBStaff_Site1[[#This Row],[WEG 
Salary]]*0.175</f>
        <v>0</v>
      </c>
      <c r="Y52" s="14">
        <f>150*Tbl_CBStaff_Site1[[#This Row],[WEG 
Eligible Hrs]]/1754.5</f>
        <v>0</v>
      </c>
      <c r="Z52" s="32">
        <f>+Tbl_CBStaff_Site1[[#This Row],[WEG 
Salary]]+Tbl_CBStaff_Site1[[#This Row],[WEG 
Benefits]]+Tbl_CBStaff_Site1[[#This Row],[Suppl. Grant]]</f>
        <v>0</v>
      </c>
      <c r="AA52" s="31" t="e">
        <v>#REF!</v>
      </c>
      <c r="AB52" s="14" t="e">
        <f>IF(Tbl_CBStaff_Site1[[#This Row],[WF Eligibility]]="Yes", Tbl_CBStaff_Site1[[#This Row],[WEG 
Eligible Hrs]], 0 )</f>
        <v>#REF!</v>
      </c>
      <c r="AC52" s="27" t="e">
        <v>#REF!</v>
      </c>
      <c r="AD52" s="27" t="e">
        <f>Tbl_CBStaff_Site1[[#This Row],[WF Eligible Rate]]*Tbl_CBStaff_Site1[[#This Row],[WF Eligible Hrs]]</f>
        <v>#REF!</v>
      </c>
      <c r="AE52" s="27" t="e">
        <f>+Tbl_CBStaff_Site1[[#This Row],[WF Salary]]*0.175</f>
        <v>#REF!</v>
      </c>
      <c r="AF52" s="26" t="e">
        <f>+Tbl_CBStaff_Site1[[#This Row],[WF Salary]]+Tbl_CBStaff_Site1[[#This Row],[WF Benefits]]</f>
        <v>#REF!</v>
      </c>
      <c r="AG5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2" s="29">
        <f>IF(Tbl_CBStaff_Site1[[#This Row],[AI
Eligibility]]="Yes", Tbl_CBStaff_Site1[[#This Row],[WEG 
Eligible Hrs]], 0 )</f>
        <v>0</v>
      </c>
      <c r="AI52" s="27">
        <f>IF(Tbl_CBStaff_Site1[[#This Row],[AI
Eligibility]]="Yes", MIN(1, 25-(Tbl_CBStaff_Site1[[#This Row],[BASE HOURLY WAGE
(excl. WEG,GOF,WCF)]]+Tbl_CBStaff_Site1[[#This Row],[WEG 
Rate]])), 0 )</f>
        <v>0</v>
      </c>
      <c r="AJ52" s="28">
        <f>Tbl_CBStaff_Site1[[#This Row],[AI 
Eligible Hrs]]*Tbl_CBStaff_Site1[[#This Row],[AI 
Eligible Rate]]</f>
        <v>0</v>
      </c>
      <c r="AK52" s="27">
        <f>Tbl_CBStaff_Site1[[#This Row],[AI 
Salary]]*0.175</f>
        <v>0</v>
      </c>
      <c r="AL52" s="26">
        <f>+Tbl_CBStaff_Site1[[#This Row],[AI 
Salary]]+Tbl_CBStaff_Site1[[#This Row],[AI 
Benefits]]</f>
        <v>0</v>
      </c>
    </row>
    <row r="53" spans="1:38" ht="17.100000000000001" customHeight="1" outlineLevel="1" x14ac:dyDescent="0.75">
      <c r="A53" s="49"/>
      <c r="B53" s="50"/>
      <c r="C53" s="50"/>
      <c r="D53" s="50"/>
      <c r="E53" s="50"/>
      <c r="F53" s="51"/>
      <c r="G53" s="51"/>
      <c r="H53" s="51"/>
      <c r="I53" s="51"/>
      <c r="J53" s="52">
        <f>Tbl_CBStaff_Site1[[#This Row],[BASE HOURLY WAGE
(excl. WEG,GOF,WCF)]]+Tbl_CBStaff_Site1[[#This Row],[WAGE ENHANCEMENT GRANT (WEG)]]+Tbl_CBStaff_Site1[[#This Row],[GENERAL OPERATING FUND (GOF)]]+Tbl_CBStaff_Site1[[#This Row],[WORKFORCE COMP. (WCF)]]</f>
        <v>0</v>
      </c>
      <c r="K53" s="50" t="s">
        <v>93</v>
      </c>
      <c r="L53" s="53">
        <f>Tbl_CBStaff_Site1[[#This Row],[HRS/WK]]*Tbl_CBStaff_Site1[[#This Row],[WEEKS/YR]]*Tbl_CBStaff_Site1[[#This Row],[HOURLY 
WAGE]]</f>
        <v>0</v>
      </c>
      <c r="M53" s="54"/>
      <c r="N53" s="53">
        <f>Tbl_CBStaff_Site1[[#This Row],[TOTAL SALARIES]]*Tbl_CBStaff_Site1[[#This Row],[MANDATORY BENEFITS (%)]]</f>
        <v>0</v>
      </c>
      <c r="O53" s="53">
        <f>+Tbl_CBStaff_Site1[[#This Row],[TOTAL SALARIES]]+Tbl_CBStaff_Site1[[#This Row],[TOTAL 
BENEFITS]]</f>
        <v>0</v>
      </c>
      <c r="T5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3" s="14">
        <f>IF(Tbl_CBStaff_Site1[[#This Row],[WEG Eligibility]]="Yes",Tbl_CBStaff_Site1[[#This Row],[HRS/WK]]*Tbl_CBStaff_Site1[[#This Row],[WEEKS/YR]],0)</f>
        <v>0</v>
      </c>
      <c r="V53"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3" s="14">
        <f>Tbl_CBStaff_Site1[[#This Row],[WEG 
Eligible Hrs]]*Tbl_CBStaff_Site1[[#This Row],[WEG 
Rate]]</f>
        <v>0</v>
      </c>
      <c r="X53" s="14">
        <f>Tbl_CBStaff_Site1[[#This Row],[WEG 
Salary]]*0.175</f>
        <v>0</v>
      </c>
      <c r="Y53" s="14">
        <f>150*Tbl_CBStaff_Site1[[#This Row],[WEG 
Eligible Hrs]]/1754.5</f>
        <v>0</v>
      </c>
      <c r="Z53" s="32">
        <f>+Tbl_CBStaff_Site1[[#This Row],[WEG 
Salary]]+Tbl_CBStaff_Site1[[#This Row],[WEG 
Benefits]]+Tbl_CBStaff_Site1[[#This Row],[Suppl. Grant]]</f>
        <v>0</v>
      </c>
      <c r="AA53" s="31" t="e">
        <v>#REF!</v>
      </c>
      <c r="AB53" s="14" t="e">
        <f>IF(Tbl_CBStaff_Site1[[#This Row],[WF Eligibility]]="Yes", Tbl_CBStaff_Site1[[#This Row],[WEG 
Eligible Hrs]], 0 )</f>
        <v>#REF!</v>
      </c>
      <c r="AC53" s="27" t="e">
        <v>#REF!</v>
      </c>
      <c r="AD53" s="27" t="e">
        <f>Tbl_CBStaff_Site1[[#This Row],[WF Eligible Rate]]*Tbl_CBStaff_Site1[[#This Row],[WF Eligible Hrs]]</f>
        <v>#REF!</v>
      </c>
      <c r="AE53" s="27" t="e">
        <f>+Tbl_CBStaff_Site1[[#This Row],[WF Salary]]*0.175</f>
        <v>#REF!</v>
      </c>
      <c r="AF53" s="26" t="e">
        <f>+Tbl_CBStaff_Site1[[#This Row],[WF Salary]]+Tbl_CBStaff_Site1[[#This Row],[WF Benefits]]</f>
        <v>#REF!</v>
      </c>
      <c r="AG5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3" s="29">
        <f>IF(Tbl_CBStaff_Site1[[#This Row],[AI
Eligibility]]="Yes", Tbl_CBStaff_Site1[[#This Row],[WEG 
Eligible Hrs]], 0 )</f>
        <v>0</v>
      </c>
      <c r="AI53" s="27">
        <f>IF(Tbl_CBStaff_Site1[[#This Row],[AI
Eligibility]]="Yes", MIN(1, 25-(Tbl_CBStaff_Site1[[#This Row],[BASE HOURLY WAGE
(excl. WEG,GOF,WCF)]]+Tbl_CBStaff_Site1[[#This Row],[WEG 
Rate]])), 0 )</f>
        <v>0</v>
      </c>
      <c r="AJ53" s="28">
        <f>Tbl_CBStaff_Site1[[#This Row],[AI 
Eligible Hrs]]*Tbl_CBStaff_Site1[[#This Row],[AI 
Eligible Rate]]</f>
        <v>0</v>
      </c>
      <c r="AK53" s="27">
        <f>Tbl_CBStaff_Site1[[#This Row],[AI 
Salary]]*0.175</f>
        <v>0</v>
      </c>
      <c r="AL53" s="26">
        <f>+Tbl_CBStaff_Site1[[#This Row],[AI 
Salary]]+Tbl_CBStaff_Site1[[#This Row],[AI 
Benefits]]</f>
        <v>0</v>
      </c>
    </row>
    <row r="54" spans="1:38" ht="17.100000000000001" customHeight="1" outlineLevel="1" x14ac:dyDescent="0.75">
      <c r="A54" s="49"/>
      <c r="B54" s="50"/>
      <c r="C54" s="50"/>
      <c r="D54" s="50"/>
      <c r="E54" s="50"/>
      <c r="F54" s="51"/>
      <c r="G54" s="51"/>
      <c r="H54" s="51"/>
      <c r="I54" s="51"/>
      <c r="J54" s="52">
        <f>Tbl_CBStaff_Site1[[#This Row],[BASE HOURLY WAGE
(excl. WEG,GOF,WCF)]]+Tbl_CBStaff_Site1[[#This Row],[WAGE ENHANCEMENT GRANT (WEG)]]+Tbl_CBStaff_Site1[[#This Row],[GENERAL OPERATING FUND (GOF)]]+Tbl_CBStaff_Site1[[#This Row],[WORKFORCE COMP. (WCF)]]</f>
        <v>0</v>
      </c>
      <c r="K54" s="50" t="s">
        <v>93</v>
      </c>
      <c r="L54" s="53">
        <f>Tbl_CBStaff_Site1[[#This Row],[HRS/WK]]*Tbl_CBStaff_Site1[[#This Row],[WEEKS/YR]]*Tbl_CBStaff_Site1[[#This Row],[HOURLY 
WAGE]]</f>
        <v>0</v>
      </c>
      <c r="M54" s="54"/>
      <c r="N54" s="53">
        <f>Tbl_CBStaff_Site1[[#This Row],[TOTAL SALARIES]]*Tbl_CBStaff_Site1[[#This Row],[MANDATORY BENEFITS (%)]]</f>
        <v>0</v>
      </c>
      <c r="O54" s="53">
        <f>+Tbl_CBStaff_Site1[[#This Row],[TOTAL SALARIES]]+Tbl_CBStaff_Site1[[#This Row],[TOTAL 
BENEFITS]]</f>
        <v>0</v>
      </c>
      <c r="T5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4" s="14">
        <f>IF(Tbl_CBStaff_Site1[[#This Row],[WEG Eligibility]]="Yes",Tbl_CBStaff_Site1[[#This Row],[HRS/WK]]*Tbl_CBStaff_Site1[[#This Row],[WEEKS/YR]],0)</f>
        <v>0</v>
      </c>
      <c r="V54"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4" s="14">
        <f>Tbl_CBStaff_Site1[[#This Row],[WEG 
Eligible Hrs]]*Tbl_CBStaff_Site1[[#This Row],[WEG 
Rate]]</f>
        <v>0</v>
      </c>
      <c r="X54" s="14">
        <f>Tbl_CBStaff_Site1[[#This Row],[WEG 
Salary]]*0.175</f>
        <v>0</v>
      </c>
      <c r="Y54" s="14">
        <f>150*Tbl_CBStaff_Site1[[#This Row],[WEG 
Eligible Hrs]]/1754.5</f>
        <v>0</v>
      </c>
      <c r="Z54" s="32">
        <f>+Tbl_CBStaff_Site1[[#This Row],[WEG 
Salary]]+Tbl_CBStaff_Site1[[#This Row],[WEG 
Benefits]]+Tbl_CBStaff_Site1[[#This Row],[Suppl. Grant]]</f>
        <v>0</v>
      </c>
      <c r="AA54" s="31" t="e">
        <v>#REF!</v>
      </c>
      <c r="AB54" s="14" t="e">
        <f>IF(Tbl_CBStaff_Site1[[#This Row],[WF Eligibility]]="Yes", Tbl_CBStaff_Site1[[#This Row],[WEG 
Eligible Hrs]], 0 )</f>
        <v>#REF!</v>
      </c>
      <c r="AC54" s="27" t="e">
        <v>#REF!</v>
      </c>
      <c r="AD54" s="27" t="e">
        <f>Tbl_CBStaff_Site1[[#This Row],[WF Eligible Rate]]*Tbl_CBStaff_Site1[[#This Row],[WF Eligible Hrs]]</f>
        <v>#REF!</v>
      </c>
      <c r="AE54" s="27" t="e">
        <f>+Tbl_CBStaff_Site1[[#This Row],[WF Salary]]*0.175</f>
        <v>#REF!</v>
      </c>
      <c r="AF54" s="26" t="e">
        <f>+Tbl_CBStaff_Site1[[#This Row],[WF Salary]]+Tbl_CBStaff_Site1[[#This Row],[WF Benefits]]</f>
        <v>#REF!</v>
      </c>
      <c r="AG5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4" s="29">
        <f>IF(Tbl_CBStaff_Site1[[#This Row],[AI
Eligibility]]="Yes", Tbl_CBStaff_Site1[[#This Row],[WEG 
Eligible Hrs]], 0 )</f>
        <v>0</v>
      </c>
      <c r="AI54" s="27">
        <f>IF(Tbl_CBStaff_Site1[[#This Row],[AI
Eligibility]]="Yes", MIN(1, 25-(Tbl_CBStaff_Site1[[#This Row],[BASE HOURLY WAGE
(excl. WEG,GOF,WCF)]]+Tbl_CBStaff_Site1[[#This Row],[WEG 
Rate]])), 0 )</f>
        <v>0</v>
      </c>
      <c r="AJ54" s="28">
        <f>Tbl_CBStaff_Site1[[#This Row],[AI 
Eligible Hrs]]*Tbl_CBStaff_Site1[[#This Row],[AI 
Eligible Rate]]</f>
        <v>0</v>
      </c>
      <c r="AK54" s="27">
        <f>Tbl_CBStaff_Site1[[#This Row],[AI 
Salary]]*0.175</f>
        <v>0</v>
      </c>
      <c r="AL54" s="26">
        <f>+Tbl_CBStaff_Site1[[#This Row],[AI 
Salary]]+Tbl_CBStaff_Site1[[#This Row],[AI 
Benefits]]</f>
        <v>0</v>
      </c>
    </row>
    <row r="55" spans="1:38" ht="17.100000000000001" customHeight="1" outlineLevel="1" x14ac:dyDescent="0.75">
      <c r="A55" s="55"/>
      <c r="B55" s="50"/>
      <c r="C55" s="50"/>
      <c r="D55" s="50"/>
      <c r="E55" s="50"/>
      <c r="F55" s="56"/>
      <c r="G55" s="56"/>
      <c r="H55" s="56"/>
      <c r="I55" s="56"/>
      <c r="J55" s="52">
        <f>Tbl_CBStaff_Site1[[#This Row],[BASE HOURLY WAGE
(excl. WEG,GOF,WCF)]]+Tbl_CBStaff_Site1[[#This Row],[WAGE ENHANCEMENT GRANT (WEG)]]+Tbl_CBStaff_Site1[[#This Row],[GENERAL OPERATING FUND (GOF)]]+Tbl_CBStaff_Site1[[#This Row],[WORKFORCE COMP. (WCF)]]</f>
        <v>0</v>
      </c>
      <c r="K55" s="50" t="s">
        <v>93</v>
      </c>
      <c r="L55" s="53">
        <f>Tbl_CBStaff_Site1[[#This Row],[HRS/WK]]*Tbl_CBStaff_Site1[[#This Row],[WEEKS/YR]]*Tbl_CBStaff_Site1[[#This Row],[HOURLY 
WAGE]]</f>
        <v>0</v>
      </c>
      <c r="M55" s="54"/>
      <c r="N55" s="53">
        <f>Tbl_CBStaff_Site1[[#This Row],[TOTAL SALARIES]]*Tbl_CBStaff_Site1[[#This Row],[MANDATORY BENEFITS (%)]]</f>
        <v>0</v>
      </c>
      <c r="O55" s="53">
        <f>+Tbl_CBStaff_Site1[[#This Row],[TOTAL SALARIES]]+Tbl_CBStaff_Site1[[#This Row],[TOTAL 
BENEFITS]]</f>
        <v>0</v>
      </c>
      <c r="T5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5" s="29">
        <f>IF(Tbl_CBStaff_Site1[[#This Row],[WEG Eligibility]]="Yes",Tbl_CBStaff_Site1[[#This Row],[HRS/WK]]*Tbl_CBStaff_Site1[[#This Row],[WEEKS/YR]],0)</f>
        <v>0</v>
      </c>
      <c r="V55"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5" s="27">
        <f>Tbl_CBStaff_Site1[[#This Row],[WEG 
Eligible Hrs]]*Tbl_CBStaff_Site1[[#This Row],[WEG 
Rate]]</f>
        <v>0</v>
      </c>
      <c r="X55" s="27">
        <f>Tbl_CBStaff_Site1[[#This Row],[WEG 
Salary]]*0.175</f>
        <v>0</v>
      </c>
      <c r="Y55" s="27">
        <f>150*Tbl_CBStaff_Site1[[#This Row],[WEG 
Eligible Hrs]]/1754.5</f>
        <v>0</v>
      </c>
      <c r="Z55" s="26">
        <f>+Tbl_CBStaff_Site1[[#This Row],[WEG 
Salary]]+Tbl_CBStaff_Site1[[#This Row],[WEG 
Benefits]]+Tbl_CBStaff_Site1[[#This Row],[Suppl. Grant]]</f>
        <v>0</v>
      </c>
      <c r="AA55" s="31" t="e">
        <v>#REF!</v>
      </c>
      <c r="AB55" s="14" t="e">
        <f>IF(Tbl_CBStaff_Site1[[#This Row],[WF Eligibility]]="Yes", Tbl_CBStaff_Site1[[#This Row],[WEG 
Eligible Hrs]], 0 )</f>
        <v>#REF!</v>
      </c>
      <c r="AC55" s="27" t="e">
        <v>#REF!</v>
      </c>
      <c r="AD55" s="27" t="e">
        <f>Tbl_CBStaff_Site1[[#This Row],[WF Eligible Rate]]*Tbl_CBStaff_Site1[[#This Row],[WF Eligible Hrs]]</f>
        <v>#REF!</v>
      </c>
      <c r="AE55" s="27" t="e">
        <f>+Tbl_CBStaff_Site1[[#This Row],[WF Salary]]*0.175</f>
        <v>#REF!</v>
      </c>
      <c r="AF55" s="32" t="e">
        <f>+Tbl_CBStaff_Site1[[#This Row],[WF Salary]]+Tbl_CBStaff_Site1[[#This Row],[WF Benefits]]</f>
        <v>#REF!</v>
      </c>
      <c r="AG5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5" s="29">
        <f>IF(Tbl_CBStaff_Site1[[#This Row],[AI
Eligibility]]="Yes", Tbl_CBStaff_Site1[[#This Row],[WEG 
Eligible Hrs]], 0 )</f>
        <v>0</v>
      </c>
      <c r="AI55" s="27">
        <f>IF(Tbl_CBStaff_Site1[[#This Row],[AI
Eligibility]]="Yes", MIN(1, 25-(Tbl_CBStaff_Site1[[#This Row],[BASE HOURLY WAGE
(excl. WEG,GOF,WCF)]]+Tbl_CBStaff_Site1[[#This Row],[WEG 
Rate]])), 0 )</f>
        <v>0</v>
      </c>
      <c r="AJ55" s="28">
        <f>Tbl_CBStaff_Site1[[#This Row],[AI 
Eligible Hrs]]*Tbl_CBStaff_Site1[[#This Row],[AI 
Eligible Rate]]</f>
        <v>0</v>
      </c>
      <c r="AK55" s="27">
        <f>Tbl_CBStaff_Site1[[#This Row],[AI 
Salary]]*0.175</f>
        <v>0</v>
      </c>
      <c r="AL55" s="26">
        <f>+Tbl_CBStaff_Site1[[#This Row],[AI 
Salary]]+Tbl_CBStaff_Site1[[#This Row],[AI 
Benefits]]</f>
        <v>0</v>
      </c>
    </row>
    <row r="56" spans="1:38" ht="17.100000000000001" customHeight="1" outlineLevel="1" x14ac:dyDescent="0.75">
      <c r="A56" s="55"/>
      <c r="B56" s="50"/>
      <c r="C56" s="50"/>
      <c r="D56" s="50"/>
      <c r="E56" s="50"/>
      <c r="F56" s="56"/>
      <c r="G56" s="56"/>
      <c r="H56" s="56"/>
      <c r="I56" s="56"/>
      <c r="J56" s="52">
        <f>Tbl_CBStaff_Site1[[#This Row],[BASE HOURLY WAGE
(excl. WEG,GOF,WCF)]]+Tbl_CBStaff_Site1[[#This Row],[WAGE ENHANCEMENT GRANT (WEG)]]+Tbl_CBStaff_Site1[[#This Row],[GENERAL OPERATING FUND (GOF)]]+Tbl_CBStaff_Site1[[#This Row],[WORKFORCE COMP. (WCF)]]</f>
        <v>0</v>
      </c>
      <c r="K56" s="50" t="s">
        <v>93</v>
      </c>
      <c r="L56" s="53">
        <f>Tbl_CBStaff_Site1[[#This Row],[HRS/WK]]*Tbl_CBStaff_Site1[[#This Row],[WEEKS/YR]]*Tbl_CBStaff_Site1[[#This Row],[HOURLY 
WAGE]]</f>
        <v>0</v>
      </c>
      <c r="M56" s="54"/>
      <c r="N56" s="53">
        <f>Tbl_CBStaff_Site1[[#This Row],[TOTAL SALARIES]]*Tbl_CBStaff_Site1[[#This Row],[MANDATORY BENEFITS (%)]]</f>
        <v>0</v>
      </c>
      <c r="O56" s="53">
        <f>+Tbl_CBStaff_Site1[[#This Row],[TOTAL SALARIES]]+Tbl_CBStaff_Site1[[#This Row],[TOTAL 
BENEFITS]]</f>
        <v>0</v>
      </c>
      <c r="T56" s="44"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6" s="29">
        <f>IF(Tbl_CBStaff_Site1[[#This Row],[WEG Eligibility]]="Yes",Tbl_CBStaff_Site1[[#This Row],[HRS/WK]]*Tbl_CBStaff_Site1[[#This Row],[WEEKS/YR]],0)</f>
        <v>0</v>
      </c>
      <c r="V56"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6" s="27">
        <f>Tbl_CBStaff_Site1[[#This Row],[WEG 
Eligible Hrs]]*Tbl_CBStaff_Site1[[#This Row],[WEG 
Rate]]</f>
        <v>0</v>
      </c>
      <c r="X56" s="27">
        <f>Tbl_CBStaff_Site1[[#This Row],[WEG 
Salary]]*0.175</f>
        <v>0</v>
      </c>
      <c r="Y56" s="27">
        <f>150*Tbl_CBStaff_Site1[[#This Row],[WEG 
Eligible Hrs]]/1754.5</f>
        <v>0</v>
      </c>
      <c r="Z56" s="27">
        <f>+Tbl_CBStaff_Site1[[#This Row],[WEG 
Salary]]+Tbl_CBStaff_Site1[[#This Row],[WEG 
Benefits]]+Tbl_CBStaff_Site1[[#This Row],[Suppl. Grant]]</f>
        <v>0</v>
      </c>
      <c r="AA56" s="45" t="e">
        <v>#REF!</v>
      </c>
      <c r="AB56" s="14" t="e">
        <f>IF(Tbl_CBStaff_Site1[[#This Row],[WF Eligibility]]="Yes", Tbl_CBStaff_Site1[[#This Row],[WEG 
Eligible Hrs]], 0 )</f>
        <v>#REF!</v>
      </c>
      <c r="AC56" s="27" t="e">
        <v>#REF!</v>
      </c>
      <c r="AD56" s="27" t="e">
        <f>Tbl_CBStaff_Site1[[#This Row],[WF Eligible Rate]]*Tbl_CBStaff_Site1[[#This Row],[WF Eligible Hrs]]</f>
        <v>#REF!</v>
      </c>
      <c r="AE56" s="27" t="e">
        <f>+Tbl_CBStaff_Site1[[#This Row],[WF Salary]]*0.175</f>
        <v>#REF!</v>
      </c>
      <c r="AF56" s="14" t="e">
        <f>+Tbl_CBStaff_Site1[[#This Row],[WF Salary]]+Tbl_CBStaff_Site1[[#This Row],[WF Benefits]]</f>
        <v>#REF!</v>
      </c>
      <c r="AG56" s="44"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6" s="29">
        <f>IF(Tbl_CBStaff_Site1[[#This Row],[AI
Eligibility]]="Yes", Tbl_CBStaff_Site1[[#This Row],[WEG 
Eligible Hrs]], 0 )</f>
        <v>0</v>
      </c>
      <c r="AI56" s="27">
        <f>IF(Tbl_CBStaff_Site1[[#This Row],[AI
Eligibility]]="Yes", MIN(1, 25-(Tbl_CBStaff_Site1[[#This Row],[BASE HOURLY WAGE
(excl. WEG,GOF,WCF)]]+Tbl_CBStaff_Site1[[#This Row],[WEG 
Rate]])), 0 )</f>
        <v>0</v>
      </c>
      <c r="AJ56" s="28">
        <f>Tbl_CBStaff_Site1[[#This Row],[AI 
Eligible Hrs]]*Tbl_CBStaff_Site1[[#This Row],[AI 
Eligible Rate]]</f>
        <v>0</v>
      </c>
      <c r="AK56" s="27">
        <f>Tbl_CBStaff_Site1[[#This Row],[AI 
Salary]]*0.175</f>
        <v>0</v>
      </c>
      <c r="AL56" s="27">
        <f>+Tbl_CBStaff_Site1[[#This Row],[AI 
Salary]]+Tbl_CBStaff_Site1[[#This Row],[AI 
Benefits]]</f>
        <v>0</v>
      </c>
    </row>
    <row r="57" spans="1:38" ht="17.100000000000001" customHeight="1" outlineLevel="1" x14ac:dyDescent="0.75">
      <c r="A57" s="55"/>
      <c r="B57" s="50"/>
      <c r="C57" s="50"/>
      <c r="D57" s="50"/>
      <c r="E57" s="50"/>
      <c r="F57" s="56"/>
      <c r="G57" s="56"/>
      <c r="H57" s="56"/>
      <c r="I57" s="56"/>
      <c r="J57" s="52">
        <f>Tbl_CBStaff_Site1[[#This Row],[BASE HOURLY WAGE
(excl. WEG,GOF,WCF)]]+Tbl_CBStaff_Site1[[#This Row],[WAGE ENHANCEMENT GRANT (WEG)]]+Tbl_CBStaff_Site1[[#This Row],[GENERAL OPERATING FUND (GOF)]]+Tbl_CBStaff_Site1[[#This Row],[WORKFORCE COMP. (WCF)]]</f>
        <v>0</v>
      </c>
      <c r="K57" s="50" t="s">
        <v>93</v>
      </c>
      <c r="L57" s="53">
        <f>Tbl_CBStaff_Site1[[#This Row],[HRS/WK]]*Tbl_CBStaff_Site1[[#This Row],[WEEKS/YR]]*Tbl_CBStaff_Site1[[#This Row],[HOURLY 
WAGE]]</f>
        <v>0</v>
      </c>
      <c r="M57" s="54"/>
      <c r="N57" s="53">
        <f>Tbl_CBStaff_Site1[[#This Row],[TOTAL SALARIES]]*Tbl_CBStaff_Site1[[#This Row],[MANDATORY BENEFITS (%)]]</f>
        <v>0</v>
      </c>
      <c r="O57" s="53">
        <f>+Tbl_CBStaff_Site1[[#This Row],[TOTAL SALARIES]]+Tbl_CBStaff_Site1[[#This Row],[TOTAL 
BENEFITS]]</f>
        <v>0</v>
      </c>
      <c r="T57" s="44"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7" s="29">
        <f>IF(Tbl_CBStaff_Site1[[#This Row],[WEG Eligibility]]="Yes",Tbl_CBStaff_Site1[[#This Row],[HRS/WK]]*Tbl_CBStaff_Site1[[#This Row],[WEEKS/YR]],0)</f>
        <v>0</v>
      </c>
      <c r="V57"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7" s="27">
        <f>Tbl_CBStaff_Site1[[#This Row],[WEG 
Eligible Hrs]]*Tbl_CBStaff_Site1[[#This Row],[WEG 
Rate]]</f>
        <v>0</v>
      </c>
      <c r="X57" s="27">
        <f>Tbl_CBStaff_Site1[[#This Row],[WEG 
Salary]]*0.175</f>
        <v>0</v>
      </c>
      <c r="Y57" s="27">
        <f>150*Tbl_CBStaff_Site1[[#This Row],[WEG 
Eligible Hrs]]/1754.5</f>
        <v>0</v>
      </c>
      <c r="Z57" s="27">
        <f>+Tbl_CBStaff_Site1[[#This Row],[WEG 
Salary]]+Tbl_CBStaff_Site1[[#This Row],[WEG 
Benefits]]+Tbl_CBStaff_Site1[[#This Row],[Suppl. Grant]]</f>
        <v>0</v>
      </c>
      <c r="AA57" s="45" t="e">
        <v>#REF!</v>
      </c>
      <c r="AB57" s="14" t="e">
        <f>IF(Tbl_CBStaff_Site1[[#This Row],[WF Eligibility]]="Yes", Tbl_CBStaff_Site1[[#This Row],[WEG 
Eligible Hrs]], 0 )</f>
        <v>#REF!</v>
      </c>
      <c r="AC57" s="27" t="e">
        <v>#REF!</v>
      </c>
      <c r="AD57" s="27" t="e">
        <f>Tbl_CBStaff_Site1[[#This Row],[WF Eligible Rate]]*Tbl_CBStaff_Site1[[#This Row],[WF Eligible Hrs]]</f>
        <v>#REF!</v>
      </c>
      <c r="AE57" s="27" t="e">
        <f>+Tbl_CBStaff_Site1[[#This Row],[WF Salary]]*0.175</f>
        <v>#REF!</v>
      </c>
      <c r="AF57" s="14" t="e">
        <f>+Tbl_CBStaff_Site1[[#This Row],[WF Salary]]+Tbl_CBStaff_Site1[[#This Row],[WF Benefits]]</f>
        <v>#REF!</v>
      </c>
      <c r="AG57" s="44"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7" s="29">
        <f>IF(Tbl_CBStaff_Site1[[#This Row],[AI
Eligibility]]="Yes", Tbl_CBStaff_Site1[[#This Row],[WEG 
Eligible Hrs]], 0 )</f>
        <v>0</v>
      </c>
      <c r="AI57" s="27">
        <f>IF(Tbl_CBStaff_Site1[[#This Row],[AI
Eligibility]]="Yes", MIN(1, 25-(Tbl_CBStaff_Site1[[#This Row],[BASE HOURLY WAGE
(excl. WEG,GOF,WCF)]]+Tbl_CBStaff_Site1[[#This Row],[WEG 
Rate]])), 0 )</f>
        <v>0</v>
      </c>
      <c r="AJ57" s="28">
        <f>Tbl_CBStaff_Site1[[#This Row],[AI 
Eligible Hrs]]*Tbl_CBStaff_Site1[[#This Row],[AI 
Eligible Rate]]</f>
        <v>0</v>
      </c>
      <c r="AK57" s="27">
        <f>Tbl_CBStaff_Site1[[#This Row],[AI 
Salary]]*0.175</f>
        <v>0</v>
      </c>
      <c r="AL57" s="27">
        <f>+Tbl_CBStaff_Site1[[#This Row],[AI 
Salary]]+Tbl_CBStaff_Site1[[#This Row],[AI 
Benefits]]</f>
        <v>0</v>
      </c>
    </row>
    <row r="58" spans="1:38" ht="17.100000000000001" customHeight="1" outlineLevel="1" x14ac:dyDescent="0.75">
      <c r="A58" s="49"/>
      <c r="B58" s="50"/>
      <c r="C58" s="50"/>
      <c r="D58" s="50"/>
      <c r="E58" s="50"/>
      <c r="F58" s="51"/>
      <c r="G58" s="51"/>
      <c r="H58" s="51"/>
      <c r="I58" s="51"/>
      <c r="J58" s="52">
        <f>Tbl_CBStaff_Site1[[#This Row],[BASE HOURLY WAGE
(excl. WEG,GOF,WCF)]]+Tbl_CBStaff_Site1[[#This Row],[WAGE ENHANCEMENT GRANT (WEG)]]+Tbl_CBStaff_Site1[[#This Row],[GENERAL OPERATING FUND (GOF)]]+Tbl_CBStaff_Site1[[#This Row],[WORKFORCE COMP. (WCF)]]</f>
        <v>0</v>
      </c>
      <c r="K58" s="50" t="s">
        <v>93</v>
      </c>
      <c r="L58" s="53">
        <f>Tbl_CBStaff_Site1[[#This Row],[HRS/WK]]*Tbl_CBStaff_Site1[[#This Row],[WEEKS/YR]]*Tbl_CBStaff_Site1[[#This Row],[HOURLY 
WAGE]]</f>
        <v>0</v>
      </c>
      <c r="M58" s="54"/>
      <c r="N58" s="53">
        <f>Tbl_CBStaff_Site1[[#This Row],[TOTAL SALARIES]]*Tbl_CBStaff_Site1[[#This Row],[MANDATORY BENEFITS (%)]]</f>
        <v>0</v>
      </c>
      <c r="O58" s="53">
        <f>+Tbl_CBStaff_Site1[[#This Row],[TOTAL SALARIES]]+Tbl_CBStaff_Site1[[#This Row],[TOTAL 
BENEFITS]]</f>
        <v>0</v>
      </c>
      <c r="T58" s="44"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8" s="14">
        <f>IF(Tbl_CBStaff_Site1[[#This Row],[WEG Eligibility]]="Yes",Tbl_CBStaff_Site1[[#This Row],[HRS/WK]]*Tbl_CBStaff_Site1[[#This Row],[WEEKS/YR]],0)</f>
        <v>0</v>
      </c>
      <c r="V58"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8" s="14">
        <f>Tbl_CBStaff_Site1[[#This Row],[WEG 
Eligible Hrs]]*Tbl_CBStaff_Site1[[#This Row],[WEG 
Rate]]</f>
        <v>0</v>
      </c>
      <c r="X58" s="14">
        <f>Tbl_CBStaff_Site1[[#This Row],[WEG 
Salary]]*0.175</f>
        <v>0</v>
      </c>
      <c r="Y58" s="14">
        <f>150*Tbl_CBStaff_Site1[[#This Row],[WEG 
Eligible Hrs]]/1754.5</f>
        <v>0</v>
      </c>
      <c r="Z58" s="14">
        <f>+Tbl_CBStaff_Site1[[#This Row],[WEG 
Salary]]+Tbl_CBStaff_Site1[[#This Row],[WEG 
Benefits]]+Tbl_CBStaff_Site1[[#This Row],[Suppl. Grant]]</f>
        <v>0</v>
      </c>
      <c r="AA58" s="45" t="e">
        <v>#REF!</v>
      </c>
      <c r="AB58" s="14" t="e">
        <f>IF(Tbl_CBStaff_Site1[[#This Row],[WF Eligibility]]="Yes", Tbl_CBStaff_Site1[[#This Row],[WEG 
Eligible Hrs]], 0 )</f>
        <v>#REF!</v>
      </c>
      <c r="AC58" s="27" t="e">
        <v>#REF!</v>
      </c>
      <c r="AD58" s="27" t="e">
        <f>Tbl_CBStaff_Site1[[#This Row],[WF Eligible Rate]]*Tbl_CBStaff_Site1[[#This Row],[WF Eligible Hrs]]</f>
        <v>#REF!</v>
      </c>
      <c r="AE58" s="27" t="e">
        <f>+Tbl_CBStaff_Site1[[#This Row],[WF Salary]]*0.175</f>
        <v>#REF!</v>
      </c>
      <c r="AF58" s="27" t="e">
        <f>+Tbl_CBStaff_Site1[[#This Row],[WF Salary]]+Tbl_CBStaff_Site1[[#This Row],[WF Benefits]]</f>
        <v>#REF!</v>
      </c>
      <c r="AG58" s="44"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8" s="29">
        <f>IF(Tbl_CBStaff_Site1[[#This Row],[AI
Eligibility]]="Yes", Tbl_CBStaff_Site1[[#This Row],[WEG 
Eligible Hrs]], 0 )</f>
        <v>0</v>
      </c>
      <c r="AI58" s="27">
        <f>IF(Tbl_CBStaff_Site1[[#This Row],[AI
Eligibility]]="Yes", MIN(1, 25-(Tbl_CBStaff_Site1[[#This Row],[BASE HOURLY WAGE
(excl. WEG,GOF,WCF)]]+Tbl_CBStaff_Site1[[#This Row],[WEG 
Rate]])), 0 )</f>
        <v>0</v>
      </c>
      <c r="AJ58" s="28">
        <f>Tbl_CBStaff_Site1[[#This Row],[AI 
Eligible Hrs]]*Tbl_CBStaff_Site1[[#This Row],[AI 
Eligible Rate]]</f>
        <v>0</v>
      </c>
      <c r="AK58" s="27">
        <f>Tbl_CBStaff_Site1[[#This Row],[AI 
Salary]]*0.175</f>
        <v>0</v>
      </c>
      <c r="AL58" s="27">
        <f>+Tbl_CBStaff_Site1[[#This Row],[AI 
Salary]]+Tbl_CBStaff_Site1[[#This Row],[AI 
Benefits]]</f>
        <v>0</v>
      </c>
    </row>
    <row r="59" spans="1:38" ht="17.100000000000001" customHeight="1" outlineLevel="1" x14ac:dyDescent="0.75">
      <c r="A59" s="49"/>
      <c r="B59" s="50"/>
      <c r="C59" s="50"/>
      <c r="D59" s="50"/>
      <c r="E59" s="50"/>
      <c r="F59" s="51"/>
      <c r="G59" s="51"/>
      <c r="H59" s="51"/>
      <c r="I59" s="51"/>
      <c r="J59" s="52">
        <f>Tbl_CBStaff_Site1[[#This Row],[BASE HOURLY WAGE
(excl. WEG,GOF,WCF)]]+Tbl_CBStaff_Site1[[#This Row],[WAGE ENHANCEMENT GRANT (WEG)]]+Tbl_CBStaff_Site1[[#This Row],[GENERAL OPERATING FUND (GOF)]]+Tbl_CBStaff_Site1[[#This Row],[WORKFORCE COMP. (WCF)]]</f>
        <v>0</v>
      </c>
      <c r="K59" s="50" t="s">
        <v>93</v>
      </c>
      <c r="L59" s="53">
        <f>Tbl_CBStaff_Site1[[#This Row],[HRS/WK]]*Tbl_CBStaff_Site1[[#This Row],[WEEKS/YR]]*Tbl_CBStaff_Site1[[#This Row],[HOURLY 
WAGE]]</f>
        <v>0</v>
      </c>
      <c r="M59" s="54"/>
      <c r="N59" s="53">
        <f>Tbl_CBStaff_Site1[[#This Row],[TOTAL SALARIES]]*Tbl_CBStaff_Site1[[#This Row],[MANDATORY BENEFITS (%)]]</f>
        <v>0</v>
      </c>
      <c r="O59" s="53">
        <f>+Tbl_CBStaff_Site1[[#This Row],[TOTAL SALARIES]]+Tbl_CBStaff_Site1[[#This Row],[TOTAL 
BENEFITS]]</f>
        <v>0</v>
      </c>
      <c r="T5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9" s="14">
        <f>IF(Tbl_CBStaff_Site1[[#This Row],[WEG Eligibility]]="Yes",Tbl_CBStaff_Site1[[#This Row],[HRS/WK]]*Tbl_CBStaff_Site1[[#This Row],[WEEKS/YR]],0)</f>
        <v>0</v>
      </c>
      <c r="V59"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9" s="14">
        <f>Tbl_CBStaff_Site1[[#This Row],[WEG 
Eligible Hrs]]*Tbl_CBStaff_Site1[[#This Row],[WEG 
Rate]]</f>
        <v>0</v>
      </c>
      <c r="X59" s="14">
        <f>Tbl_CBStaff_Site1[[#This Row],[WEG 
Salary]]*0.175</f>
        <v>0</v>
      </c>
      <c r="Y59" s="14">
        <f>150*Tbl_CBStaff_Site1[[#This Row],[WEG 
Eligible Hrs]]/1754.5</f>
        <v>0</v>
      </c>
      <c r="Z59" s="32">
        <f>+Tbl_CBStaff_Site1[[#This Row],[WEG 
Salary]]+Tbl_CBStaff_Site1[[#This Row],[WEG 
Benefits]]+Tbl_CBStaff_Site1[[#This Row],[Suppl. Grant]]</f>
        <v>0</v>
      </c>
      <c r="AA59" s="31" t="e">
        <v>#REF!</v>
      </c>
      <c r="AB59" s="14" t="e">
        <f>IF(Tbl_CBStaff_Site1[[#This Row],[WF Eligibility]]="Yes", Tbl_CBStaff_Site1[[#This Row],[WEG 
Eligible Hrs]], 0 )</f>
        <v>#REF!</v>
      </c>
      <c r="AC59" s="27" t="e">
        <v>#REF!</v>
      </c>
      <c r="AD59" s="27" t="e">
        <f>Tbl_CBStaff_Site1[[#This Row],[WF Eligible Rate]]*Tbl_CBStaff_Site1[[#This Row],[WF Eligible Hrs]]</f>
        <v>#REF!</v>
      </c>
      <c r="AE59" s="27" t="e">
        <f>+Tbl_CBStaff_Site1[[#This Row],[WF Salary]]*0.175</f>
        <v>#REF!</v>
      </c>
      <c r="AF59" s="26" t="e">
        <f>+Tbl_CBStaff_Site1[[#This Row],[WF Salary]]+Tbl_CBStaff_Site1[[#This Row],[WF Benefits]]</f>
        <v>#REF!</v>
      </c>
      <c r="AG5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9" s="29">
        <f>IF(Tbl_CBStaff_Site1[[#This Row],[AI
Eligibility]]="Yes", Tbl_CBStaff_Site1[[#This Row],[WEG 
Eligible Hrs]], 0 )</f>
        <v>0</v>
      </c>
      <c r="AI59" s="27">
        <f>IF(Tbl_CBStaff_Site1[[#This Row],[AI
Eligibility]]="Yes", MIN(1, 25-(Tbl_CBStaff_Site1[[#This Row],[BASE HOURLY WAGE
(excl. WEG,GOF,WCF)]]+Tbl_CBStaff_Site1[[#This Row],[WEG 
Rate]])), 0 )</f>
        <v>0</v>
      </c>
      <c r="AJ59" s="28">
        <f>Tbl_CBStaff_Site1[[#This Row],[AI 
Eligible Hrs]]*Tbl_CBStaff_Site1[[#This Row],[AI 
Eligible Rate]]</f>
        <v>0</v>
      </c>
      <c r="AK59" s="27">
        <f>Tbl_CBStaff_Site1[[#This Row],[AI 
Salary]]*0.175</f>
        <v>0</v>
      </c>
      <c r="AL59" s="26">
        <f>+Tbl_CBStaff_Site1[[#This Row],[AI 
Salary]]+Tbl_CBStaff_Site1[[#This Row],[AI 
Benefits]]</f>
        <v>0</v>
      </c>
    </row>
    <row r="60" spans="1:38" ht="17.100000000000001" customHeight="1" outlineLevel="1" x14ac:dyDescent="0.75">
      <c r="A60" s="49" t="s">
        <v>94</v>
      </c>
      <c r="B60" s="50" t="s">
        <v>95</v>
      </c>
      <c r="C60" s="50" t="s">
        <v>92</v>
      </c>
      <c r="D60" s="50">
        <v>40</v>
      </c>
      <c r="E60" s="50">
        <v>52</v>
      </c>
      <c r="F60" s="51">
        <v>15.5</v>
      </c>
      <c r="G60" s="51">
        <v>0</v>
      </c>
      <c r="H60" s="51">
        <v>0</v>
      </c>
      <c r="I60" s="51">
        <v>0</v>
      </c>
      <c r="J60" s="52">
        <f>Tbl_CBStaff_Site1[[#This Row],[BASE HOURLY WAGE
(excl. WEG,GOF,WCF)]]+Tbl_CBStaff_Site1[[#This Row],[WAGE ENHANCEMENT GRANT (WEG)]]+Tbl_CBStaff_Site1[[#This Row],[GENERAL OPERATING FUND (GOF)]]+Tbl_CBStaff_Site1[[#This Row],[WORKFORCE COMP. (WCF)]]</f>
        <v>15.5</v>
      </c>
      <c r="K60" s="50" t="s">
        <v>93</v>
      </c>
      <c r="L60" s="53">
        <f>Tbl_CBStaff_Site1[[#This Row],[HRS/WK]]*Tbl_CBStaff_Site1[[#This Row],[WEEKS/YR]]*Tbl_CBStaff_Site1[[#This Row],[HOURLY 
WAGE]]</f>
        <v>32240</v>
      </c>
      <c r="M60" s="54">
        <v>0.17499999999999999</v>
      </c>
      <c r="N60" s="53">
        <f>Tbl_CBStaff_Site1[[#This Row],[TOTAL SALARIES]]*Tbl_CBStaff_Site1[[#This Row],[MANDATORY BENEFITS (%)]]</f>
        <v>5642</v>
      </c>
      <c r="O60" s="53">
        <f>+Tbl_CBStaff_Site1[[#This Row],[TOTAL SALARIES]]+Tbl_CBStaff_Site1[[#This Row],[TOTAL 
BENEFITS]]</f>
        <v>37882</v>
      </c>
      <c r="T6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60" s="14">
        <f>IF(Tbl_CBStaff_Site1[[#This Row],[WEG Eligibility]]="Yes",Tbl_CBStaff_Site1[[#This Row],[HRS/WK]]*Tbl_CBStaff_Site1[[#This Row],[WEEKS/YR]],0)</f>
        <v>0</v>
      </c>
      <c r="V60"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60" s="14">
        <f>Tbl_CBStaff_Site1[[#This Row],[WEG 
Eligible Hrs]]*Tbl_CBStaff_Site1[[#This Row],[WEG 
Rate]]</f>
        <v>0</v>
      </c>
      <c r="X60" s="14">
        <f>Tbl_CBStaff_Site1[[#This Row],[WEG 
Salary]]*0.175</f>
        <v>0</v>
      </c>
      <c r="Y60" s="14">
        <f>150*Tbl_CBStaff_Site1[[#This Row],[WEG 
Eligible Hrs]]/1754.5</f>
        <v>0</v>
      </c>
      <c r="Z60" s="32">
        <f>+Tbl_CBStaff_Site1[[#This Row],[WEG 
Salary]]+Tbl_CBStaff_Site1[[#This Row],[WEG 
Benefits]]+Tbl_CBStaff_Site1[[#This Row],[Suppl. Grant]]</f>
        <v>0</v>
      </c>
      <c r="AA60" s="31" t="e">
        <v>#REF!</v>
      </c>
      <c r="AB60" s="14" t="e">
        <f>IF(Tbl_CBStaff_Site1[[#This Row],[WF Eligibility]]="Yes", Tbl_CBStaff_Site1[[#This Row],[WEG 
Eligible Hrs]], 0 )</f>
        <v>#REF!</v>
      </c>
      <c r="AC60" s="27" t="e">
        <v>#REF!</v>
      </c>
      <c r="AD60" s="27" t="e">
        <f>Tbl_CBStaff_Site1[[#This Row],[WF Eligible Rate]]*Tbl_CBStaff_Site1[[#This Row],[WF Eligible Hrs]]</f>
        <v>#REF!</v>
      </c>
      <c r="AE60" s="27" t="e">
        <f>+Tbl_CBStaff_Site1[[#This Row],[WF Salary]]*0.175</f>
        <v>#REF!</v>
      </c>
      <c r="AF60" s="26" t="e">
        <f>+Tbl_CBStaff_Site1[[#This Row],[WF Salary]]+Tbl_CBStaff_Site1[[#This Row],[WF Benefits]]</f>
        <v>#REF!</v>
      </c>
      <c r="AG6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60" s="29">
        <f>IF(Tbl_CBStaff_Site1[[#This Row],[AI
Eligibility]]="Yes", Tbl_CBStaff_Site1[[#This Row],[WEG 
Eligible Hrs]], 0 )</f>
        <v>0</v>
      </c>
      <c r="AI60" s="27">
        <f>IF(Tbl_CBStaff_Site1[[#This Row],[AI
Eligibility]]="Yes", MIN(1, 25-(Tbl_CBStaff_Site1[[#This Row],[BASE HOURLY WAGE
(excl. WEG,GOF,WCF)]]+Tbl_CBStaff_Site1[[#This Row],[WEG 
Rate]])), 0 )</f>
        <v>0</v>
      </c>
      <c r="AJ60" s="28">
        <f>Tbl_CBStaff_Site1[[#This Row],[AI 
Eligible Hrs]]*Tbl_CBStaff_Site1[[#This Row],[AI 
Eligible Rate]]</f>
        <v>0</v>
      </c>
      <c r="AK60" s="27">
        <f>Tbl_CBStaff_Site1[[#This Row],[AI 
Salary]]*0.175</f>
        <v>0</v>
      </c>
      <c r="AL60" s="26">
        <f>+Tbl_CBStaff_Site1[[#This Row],[AI 
Salary]]+Tbl_CBStaff_Site1[[#This Row],[AI 
Benefits]]</f>
        <v>0</v>
      </c>
    </row>
    <row r="61" spans="1:38" ht="17.100000000000001" customHeight="1" x14ac:dyDescent="0.75">
      <c r="A61" s="4"/>
      <c r="B61" s="5"/>
      <c r="C61" s="5"/>
      <c r="D61" s="6"/>
      <c r="E61" s="6"/>
      <c r="F61" s="6"/>
      <c r="G61" s="6"/>
      <c r="H61" s="6"/>
      <c r="I61" s="6"/>
      <c r="J61" s="7"/>
      <c r="K61" s="6"/>
      <c r="L61" s="8"/>
      <c r="M61" s="9"/>
      <c r="N61" s="8"/>
      <c r="O61" s="8"/>
      <c r="T61" s="25"/>
      <c r="U61" s="23"/>
      <c r="V61" s="18"/>
      <c r="W61" s="18"/>
      <c r="X61" s="18"/>
      <c r="Y61" s="18"/>
      <c r="Z61" s="17"/>
      <c r="AA61" s="24"/>
      <c r="AB61" s="23"/>
      <c r="AC61" s="18"/>
      <c r="AD61" s="18"/>
      <c r="AE61" s="18"/>
      <c r="AF61" s="22"/>
      <c r="AG61" s="21"/>
      <c r="AH61" s="20"/>
      <c r="AI61" s="18"/>
      <c r="AJ61" s="19"/>
      <c r="AK61" s="18"/>
      <c r="AL61" s="17"/>
    </row>
    <row r="62" spans="1:38" ht="17.100000000000001" customHeight="1" thickBot="1" x14ac:dyDescent="0.8">
      <c r="A62" s="10"/>
      <c r="B62" s="10"/>
      <c r="C62" s="10"/>
      <c r="D62" s="10"/>
      <c r="E62" s="10"/>
      <c r="F62" s="10"/>
      <c r="G62" s="10"/>
      <c r="H62" s="10"/>
      <c r="I62" s="10"/>
      <c r="J62" s="10"/>
      <c r="K62" s="11" t="s">
        <v>96</v>
      </c>
      <c r="L62" s="12">
        <f>SUBTOTAL(109,Tbl_CBStaff_Site1[TOTAL SALARIES])+L61</f>
        <v>104720</v>
      </c>
      <c r="M62" s="12"/>
      <c r="N62" s="12">
        <f>SUBTOTAL(109,Tbl_CBStaff_Site1[TOTAL 
BENEFITS])+N61</f>
        <v>20556.800000000003</v>
      </c>
      <c r="O62" s="12">
        <f>SUBTOTAL(109,Tbl_CBStaff_Site1[TOTAL SALARIES AND BENEFITS])+O61</f>
        <v>125276.8</v>
      </c>
      <c r="T62" s="16"/>
      <c r="U62" s="15">
        <f>SUBTOTAL(109,Tbl_CBStaff_Site1[WEG 
Eligible Hrs])+U61</f>
        <v>3600</v>
      </c>
      <c r="V62" s="15">
        <f>SUBTOTAL(109,Tbl_CBStaff_Site1[WEG 
Rate])+V61</f>
        <v>4</v>
      </c>
      <c r="W62" s="15">
        <f>SUBTOTAL(109,Tbl_CBStaff_Site1[WEG 
Salary])+W61</f>
        <v>7200</v>
      </c>
      <c r="X62" s="15">
        <f>SUBTOTAL(109,Tbl_CBStaff_Site1[WEG 
Benefits])+X61</f>
        <v>1260</v>
      </c>
      <c r="Y62" s="15">
        <f>SUBTOTAL(109,Tbl_CBStaff_Site1[Suppl. Grant])+Y61</f>
        <v>307.7799943003705</v>
      </c>
      <c r="Z62" s="15">
        <f>SUBTOTAL(109,Tbl_CBStaff_Site1[TOTAL WEG 
Sal. &amp; Ben.])+Z61</f>
        <v>8767.7799943003702</v>
      </c>
      <c r="AA62" s="15"/>
      <c r="AB62" s="15" t="e">
        <f>SUBTOTAL(109,Tbl_CBStaff_Site1[WF Eligible Hrs])+AB61</f>
        <v>#REF!</v>
      </c>
      <c r="AC62" s="15" t="e">
        <f>SUBTOTAL(109,Tbl_CBStaff_Site1[WF Eligible Rate])+AC61</f>
        <v>#REF!</v>
      </c>
      <c r="AD62" s="15" t="e">
        <f>SUBTOTAL(109,Tbl_CBStaff_Site1[WF Salary])+AD61</f>
        <v>#REF!</v>
      </c>
      <c r="AE62" s="15" t="e">
        <f>SUBTOTAL(109,Tbl_CBStaff_Site1[WF Benefits])+AE61</f>
        <v>#REF!</v>
      </c>
      <c r="AF62" s="15" t="e">
        <f>SUBTOTAL(109,Tbl_CBStaff_Site1[TOTAL WF Sal. &amp; Ben.])+AF61</f>
        <v>#REF!</v>
      </c>
      <c r="AG62" s="15"/>
      <c r="AH62" s="15">
        <f>SUBTOTAL(109,Tbl_CBStaff_Site1[AI 
Eligible Hrs])+AH61</f>
        <v>0</v>
      </c>
      <c r="AI62" s="15">
        <f>SUBTOTAL(109,Tbl_CBStaff_Site1[AI 
Eligible Rate])+AI61</f>
        <v>0</v>
      </c>
      <c r="AJ62" s="15">
        <f>SUBTOTAL(109,Tbl_CBStaff_Site1[AI 
Salary])+AJ61</f>
        <v>0</v>
      </c>
      <c r="AK62" s="15">
        <f>SUBTOTAL(109,Tbl_CBStaff_Site1[AI 
Benefits])+AK61</f>
        <v>0</v>
      </c>
      <c r="AL62" s="15">
        <f>SUBTOTAL(109,Tbl_CBStaff_Site1[TOTAL AI 
Sal. &amp; Ben.])+AL61</f>
        <v>0</v>
      </c>
    </row>
  </sheetData>
  <sheetProtection algorithmName="SHA-512" hashValue="4XeaqqWOCnxTEpLMX+3IaTzpjVnRWQF8kdB4pNt2uFyb4YkCrLFGVm1wLtwDIcLlq8+fzyDRwugil90ASQlD8A==" saltValue="b0HKgmYo88fGXVCt+JwKXg==" spinCount="100000" sheet="1" objects="1" scenarios="1"/>
  <mergeCells count="2">
    <mergeCell ref="AA1:AL1"/>
    <mergeCell ref="T1:Z1"/>
  </mergeCells>
  <dataValidations count="8">
    <dataValidation type="list" allowBlank="1" showInputMessage="1" showErrorMessage="1" sqref="K3:K60" xr:uid="{00000000-0002-0000-0300-00000D000000}">
      <formula1>"Infant,Toddler,Preschool,Family Grouping,JK/SK (B/A),JK/SK (FD), SA(B/A), SA (FD), Administration, All Program Area"</formula1>
    </dataValidation>
    <dataValidation allowBlank="1" showInputMessage="1" showErrorMessage="1" prompt="Please set to &quot;Yes&quot; for _x000a__x000a_- staff members hired on or after Jan 1, 2023_x000a_- all vacant positions" sqref="C2" xr:uid="{00000000-0002-0000-0300-00000C000000}"/>
    <dataValidation allowBlank="1" showInputMessage="1" showErrorMessage="1" promptTitle="AI Eligibility" prompt="Criteria:_x000a_1. Wage &lt; $25_x000a_2. Position = RECE Educator_x000a_                       RECE Supervisor_x000a_                       RECE Home Vis." sqref="AG2" xr:uid="{00000000-0002-0000-0300-000007000000}"/>
    <dataValidation allowBlank="1" showInputMessage="1" showErrorMessage="1" promptTitle="AI Benefits" prompt="Capped at 17.5% as per CWELCC guidelines." sqref="AK2" xr:uid="{00000000-0002-0000-0300-000006000000}"/>
    <dataValidation allowBlank="1" showInputMessage="1" showErrorMessage="1" promptTitle="WEG Benefits" prompt="Capped at 17.5% as per WEG guidelines." sqref="X2:Y2" xr:uid="{00000000-0002-0000-0300-000005000000}"/>
    <dataValidation allowBlank="1" showInputMessage="1" showErrorMessage="1" promptTitle="STAFF ID" prompt="For exisiting staff members, enter unique Staff ID (Name or ID number)._x000a__x000a_For positions not yet filled, enter &quot;TBD&quot;." sqref="A2" xr:uid="{00000000-0002-0000-0300-00000B000000}"/>
    <dataValidation type="list" allowBlank="1" showInputMessage="1" showErrorMessage="1" sqref="C3:C60" xr:uid="{3A4B210F-BFF5-4D35-B0CF-39FBFA2DB137}">
      <formula1>"Yes, No"</formula1>
    </dataValidation>
    <dataValidation type="list" allowBlank="1" showInputMessage="1" showErrorMessage="1" sqref="B3:B60" xr:uid="{2D242DFC-53C5-4A83-A575-7301DFA4D348}">
      <formula1>"RECE Educator,Non-RECE Educator,Director Approved Educator,Program Support,Cook,RECE Supervisor,Non-RECE Supervisor,Administrator,Executive Director,Finance/Bookeeper,Custodial,Other"</formula1>
    </dataValidation>
  </dataValidations>
  <pageMargins left="0.25" right="0.25" top="0.75" bottom="0.75" header="0.3" footer="0.3"/>
  <pageSetup paperSize="5" scale="51" fitToHeight="0" orientation="landscape" r:id="rId1"/>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1EC8-65F0-4FF7-BE9E-AF84ED59F8AC}">
  <sheetPr codeName="Sheet5"/>
  <dimension ref="A1:Q75"/>
  <sheetViews>
    <sheetView showGridLines="0" zoomScaleNormal="100" workbookViewId="0">
      <pane xSplit="2" ySplit="13" topLeftCell="C14" activePane="bottomRight" state="frozen"/>
      <selection pane="topRight" activeCell="C1" sqref="C1"/>
      <selection pane="bottomLeft" activeCell="A14" sqref="A14"/>
      <selection pane="bottomRight" activeCell="C15" sqref="C15"/>
    </sheetView>
  </sheetViews>
  <sheetFormatPr defaultColWidth="8.83984375" defaultRowHeight="15" customHeight="1" x14ac:dyDescent="0.55000000000000004"/>
  <cols>
    <col min="1" max="1" width="78" style="102" customWidth="1"/>
    <col min="2" max="2" width="12.15625" style="102" hidden="1" customWidth="1"/>
    <col min="3" max="3" width="24.41796875" style="102" customWidth="1"/>
    <col min="4" max="4" width="18.15625" style="102" customWidth="1"/>
    <col min="5" max="5" width="18.83984375" style="102" customWidth="1"/>
    <col min="6" max="6" width="15.15625" style="102" bestFit="1" customWidth="1"/>
    <col min="7" max="7" width="19.41796875" style="102" customWidth="1"/>
    <col min="8" max="8" width="18.578125" style="102" customWidth="1"/>
    <col min="9" max="9" width="17.578125" style="102" customWidth="1"/>
    <col min="10" max="10" width="26.83984375" style="102" customWidth="1"/>
    <col min="11" max="11" width="19" style="102" customWidth="1"/>
    <col min="12" max="12" width="18.83984375" style="102" bestFit="1" customWidth="1"/>
    <col min="13" max="13" width="8.83984375" style="79"/>
    <col min="14" max="14" width="9.578125" style="102" bestFit="1" customWidth="1"/>
    <col min="15" max="16" width="19.41796875" style="102" customWidth="1"/>
    <col min="17" max="17" width="17.578125" style="102" customWidth="1"/>
    <col min="18" max="16384" width="8.83984375" style="102"/>
  </cols>
  <sheetData>
    <row r="1" spans="1:17" ht="20.399999999999999" x14ac:dyDescent="0.75">
      <c r="A1" s="104" t="s">
        <v>97</v>
      </c>
      <c r="B1" s="104"/>
    </row>
    <row r="2" spans="1:17" ht="14.4" x14ac:dyDescent="0.55000000000000004"/>
    <row r="3" spans="1:17" ht="14.4" x14ac:dyDescent="0.55000000000000004">
      <c r="A3" s="105" t="s">
        <v>2</v>
      </c>
      <c r="B3" s="105"/>
    </row>
    <row r="4" spans="1:17" ht="14.4" x14ac:dyDescent="0.55000000000000004">
      <c r="A4" s="106" t="s">
        <v>22</v>
      </c>
      <c r="B4" s="106"/>
    </row>
    <row r="5" spans="1:17" ht="14.4" x14ac:dyDescent="0.55000000000000004">
      <c r="A5" s="102" t="s">
        <v>98</v>
      </c>
    </row>
    <row r="6" spans="1:17" ht="14.4" x14ac:dyDescent="0.55000000000000004">
      <c r="A6" s="107" t="s">
        <v>280</v>
      </c>
      <c r="B6" s="107"/>
    </row>
    <row r="7" spans="1:17" ht="14.4" x14ac:dyDescent="0.55000000000000004">
      <c r="A7" s="206" t="s">
        <v>304</v>
      </c>
      <c r="B7" s="107"/>
      <c r="C7" s="163"/>
    </row>
    <row r="8" spans="1:17" ht="14.4" x14ac:dyDescent="0.55000000000000004"/>
    <row r="9" spans="1:17" ht="14.4" x14ac:dyDescent="0.55000000000000004">
      <c r="A9" s="108" t="s">
        <v>99</v>
      </c>
      <c r="B9" s="108"/>
      <c r="C9" s="109"/>
    </row>
    <row r="10" spans="1:17" ht="6.6" customHeight="1" x14ac:dyDescent="0.55000000000000004">
      <c r="F10" s="110"/>
      <c r="G10" s="111"/>
      <c r="O10" s="111"/>
      <c r="P10" s="111"/>
    </row>
    <row r="11" spans="1:17" ht="7.9" customHeight="1" thickBot="1" x14ac:dyDescent="0.6"/>
    <row r="12" spans="1:17" ht="25" customHeight="1" x14ac:dyDescent="0.55000000000000004">
      <c r="A12" s="306" t="s">
        <v>102</v>
      </c>
      <c r="B12" s="146" t="s">
        <v>100</v>
      </c>
      <c r="C12" s="312" t="s">
        <v>101</v>
      </c>
      <c r="D12" s="312" t="s">
        <v>33</v>
      </c>
      <c r="E12" s="314" t="s">
        <v>34</v>
      </c>
      <c r="F12" s="316" t="s">
        <v>275</v>
      </c>
      <c r="G12" s="207" t="s">
        <v>278</v>
      </c>
      <c r="H12" s="318" t="str">
        <f>"2024 v. " &amp;YEAR(G13) &amp;" 
$ Change
Increase (Decrease)"</f>
        <v>2024 v. 1900 
$ Change
Increase (Decrease)</v>
      </c>
      <c r="I12" s="304" t="s">
        <v>279</v>
      </c>
      <c r="J12" s="308" t="s">
        <v>277</v>
      </c>
      <c r="K12" s="308"/>
      <c r="L12" s="308"/>
      <c r="M12" s="308"/>
      <c r="N12" s="308"/>
      <c r="O12" s="302" t="s">
        <v>274</v>
      </c>
      <c r="P12" s="300" t="s">
        <v>286</v>
      </c>
      <c r="Q12" s="304" t="s">
        <v>276</v>
      </c>
    </row>
    <row r="13" spans="1:17" ht="17.100000000000001" customHeight="1" thickBot="1" x14ac:dyDescent="0.6">
      <c r="A13" s="307"/>
      <c r="B13" s="146"/>
      <c r="C13" s="313"/>
      <c r="D13" s="313"/>
      <c r="E13" s="315"/>
      <c r="F13" s="317"/>
      <c r="G13" s="330"/>
      <c r="H13" s="319"/>
      <c r="I13" s="305"/>
      <c r="J13" s="309"/>
      <c r="K13" s="309"/>
      <c r="L13" s="309"/>
      <c r="M13" s="309"/>
      <c r="N13" s="309"/>
      <c r="O13" s="303"/>
      <c r="P13" s="301"/>
      <c r="Q13" s="305"/>
    </row>
    <row r="14" spans="1:17" ht="14.4" x14ac:dyDescent="0.55000000000000004">
      <c r="A14" s="113" t="s">
        <v>266</v>
      </c>
      <c r="B14" s="97">
        <v>0</v>
      </c>
      <c r="C14" s="100">
        <f>+D14+E14</f>
        <v>0</v>
      </c>
      <c r="D14" s="78">
        <f>+'3 - Rates and Capacity Info'!B16+'3 - Rates and Capacity Info'!C16+'3 - Rates and Capacity Info'!D16+'3 - Rates and Capacity Info'!E16+'3 - Rates and Capacity Info'!F16+'3 - Rates and Capacity Info'!G16</f>
        <v>0</v>
      </c>
      <c r="E14" s="78">
        <f>+'3 - Rates and Capacity Info'!H16+'3 - Rates and Capacity Info'!I16</f>
        <v>0</v>
      </c>
      <c r="F14" s="208" t="s">
        <v>103</v>
      </c>
      <c r="G14" s="239"/>
      <c r="H14" s="168">
        <f t="shared" ref="H14" si="0">C14-G14</f>
        <v>0</v>
      </c>
      <c r="I14" s="215">
        <f t="shared" ref="I14:I26" si="1">IF(G14=0,IF(C14&gt;0,1,IFERROR(H14/G14,0)),IFERROR(H14/G14,0))</f>
        <v>0</v>
      </c>
      <c r="J14" s="320"/>
      <c r="K14" s="321"/>
      <c r="L14" s="321"/>
      <c r="M14" s="321"/>
      <c r="N14" s="322"/>
      <c r="O14" s="172">
        <v>0</v>
      </c>
      <c r="P14" s="82">
        <f>C14-O14</f>
        <v>0</v>
      </c>
      <c r="Q14" s="173">
        <f>IF(O14=0,IF(C14&gt;0,1,IFERROR(H14/O14,0)),IFERROR((C14-O14)/O14,0))</f>
        <v>0</v>
      </c>
    </row>
    <row r="15" spans="1:17" ht="14.4" x14ac:dyDescent="0.55000000000000004">
      <c r="A15" s="114" t="s">
        <v>104</v>
      </c>
      <c r="B15" s="97">
        <v>0</v>
      </c>
      <c r="C15" s="78"/>
      <c r="D15" s="100">
        <f>IFERROR(C15/C30*D30,0)</f>
        <v>0</v>
      </c>
      <c r="E15" s="100">
        <f>C15-D15</f>
        <v>0</v>
      </c>
      <c r="F15" s="209">
        <v>320</v>
      </c>
      <c r="G15" s="239"/>
      <c r="H15" s="82">
        <f t="shared" ref="H15:H26" si="2">C15-G15</f>
        <v>0</v>
      </c>
      <c r="I15" s="215">
        <f t="shared" si="1"/>
        <v>0</v>
      </c>
      <c r="J15" s="297"/>
      <c r="K15" s="298"/>
      <c r="L15" s="298"/>
      <c r="M15" s="298"/>
      <c r="N15" s="299"/>
      <c r="O15" s="174">
        <v>0</v>
      </c>
      <c r="P15" s="82">
        <f t="shared" ref="P15:P26" si="3">C15-O15</f>
        <v>0</v>
      </c>
      <c r="Q15" s="173">
        <f t="shared" ref="Q15:Q26" si="4">IF(O15=0,IF(C15&gt;0,1,IFERROR(H15/O15,0)),IFERROR((C15-O15)/O15,0))</f>
        <v>0</v>
      </c>
    </row>
    <row r="16" spans="1:17" ht="14.4" x14ac:dyDescent="0.55000000000000004">
      <c r="A16" s="114" t="s">
        <v>293</v>
      </c>
      <c r="B16" s="97">
        <v>0</v>
      </c>
      <c r="C16" s="96"/>
      <c r="D16" s="100">
        <f>C16</f>
        <v>0</v>
      </c>
      <c r="E16" s="96"/>
      <c r="F16" s="209">
        <v>321</v>
      </c>
      <c r="G16" s="239"/>
      <c r="H16" s="82">
        <f t="shared" si="2"/>
        <v>0</v>
      </c>
      <c r="I16" s="215">
        <f t="shared" si="1"/>
        <v>0</v>
      </c>
      <c r="J16" s="297"/>
      <c r="K16" s="298"/>
      <c r="L16" s="298"/>
      <c r="M16" s="298"/>
      <c r="N16" s="299"/>
      <c r="O16" s="174">
        <v>0</v>
      </c>
      <c r="P16" s="82">
        <f t="shared" si="3"/>
        <v>0</v>
      </c>
      <c r="Q16" s="173">
        <f t="shared" si="4"/>
        <v>0</v>
      </c>
    </row>
    <row r="17" spans="1:17" ht="14.4" x14ac:dyDescent="0.55000000000000004">
      <c r="A17" s="114" t="s">
        <v>294</v>
      </c>
      <c r="B17" s="97">
        <v>0</v>
      </c>
      <c r="C17" s="78"/>
      <c r="D17" s="78"/>
      <c r="E17" s="100">
        <f>C17-D17</f>
        <v>0</v>
      </c>
      <c r="F17" s="210">
        <v>323</v>
      </c>
      <c r="G17" s="239"/>
      <c r="H17" s="82">
        <f t="shared" si="2"/>
        <v>0</v>
      </c>
      <c r="I17" s="215">
        <f t="shared" si="1"/>
        <v>0</v>
      </c>
      <c r="J17" s="297"/>
      <c r="K17" s="298"/>
      <c r="L17" s="298"/>
      <c r="M17" s="298"/>
      <c r="N17" s="299"/>
      <c r="O17" s="174">
        <v>0</v>
      </c>
      <c r="P17" s="82">
        <f t="shared" si="3"/>
        <v>0</v>
      </c>
      <c r="Q17" s="173">
        <f t="shared" si="4"/>
        <v>0</v>
      </c>
    </row>
    <row r="18" spans="1:17" ht="14.4" x14ac:dyDescent="0.55000000000000004">
      <c r="A18" s="114" t="s">
        <v>107</v>
      </c>
      <c r="B18" s="97">
        <v>0</v>
      </c>
      <c r="C18" s="78"/>
      <c r="D18" s="78"/>
      <c r="E18" s="100">
        <f t="shared" ref="E18:E26" si="5">C18-D18</f>
        <v>0</v>
      </c>
      <c r="F18" s="210">
        <v>324</v>
      </c>
      <c r="G18" s="239"/>
      <c r="H18" s="82">
        <f t="shared" si="2"/>
        <v>0</v>
      </c>
      <c r="I18" s="215">
        <f t="shared" si="1"/>
        <v>0</v>
      </c>
      <c r="J18" s="297"/>
      <c r="K18" s="298"/>
      <c r="L18" s="298"/>
      <c r="M18" s="298"/>
      <c r="N18" s="299"/>
      <c r="O18" s="174">
        <v>0</v>
      </c>
      <c r="P18" s="82">
        <f t="shared" si="3"/>
        <v>0</v>
      </c>
      <c r="Q18" s="173">
        <f t="shared" si="4"/>
        <v>0</v>
      </c>
    </row>
    <row r="19" spans="1:17" ht="14.4" x14ac:dyDescent="0.55000000000000004">
      <c r="A19" s="114" t="s">
        <v>108</v>
      </c>
      <c r="B19" s="97">
        <v>0</v>
      </c>
      <c r="C19" s="96"/>
      <c r="D19" s="96">
        <f>IFERROR(C19*'3 - Rates and Capacity Info'!$L$13,0)</f>
        <v>0</v>
      </c>
      <c r="E19" s="96">
        <f t="shared" si="5"/>
        <v>0</v>
      </c>
      <c r="F19" s="210">
        <v>325</v>
      </c>
      <c r="G19" s="239"/>
      <c r="H19" s="82">
        <f>C19-G19</f>
        <v>0</v>
      </c>
      <c r="I19" s="215">
        <f t="shared" si="1"/>
        <v>0</v>
      </c>
      <c r="J19" s="297"/>
      <c r="K19" s="298"/>
      <c r="L19" s="298"/>
      <c r="M19" s="298"/>
      <c r="N19" s="299"/>
      <c r="O19" s="174">
        <v>0</v>
      </c>
      <c r="P19" s="82">
        <f t="shared" si="3"/>
        <v>0</v>
      </c>
      <c r="Q19" s="173">
        <f t="shared" si="4"/>
        <v>0</v>
      </c>
    </row>
    <row r="20" spans="1:17" ht="14.4" x14ac:dyDescent="0.55000000000000004">
      <c r="A20" s="114" t="s">
        <v>295</v>
      </c>
      <c r="B20" s="97"/>
      <c r="C20" s="78"/>
      <c r="D20" s="78"/>
      <c r="E20" s="100">
        <f t="shared" si="5"/>
        <v>0</v>
      </c>
      <c r="F20" s="210">
        <v>326</v>
      </c>
      <c r="G20" s="239"/>
      <c r="H20" s="82">
        <f>C20-G20</f>
        <v>0</v>
      </c>
      <c r="I20" s="215">
        <f t="shared" si="1"/>
        <v>0</v>
      </c>
      <c r="J20" s="297"/>
      <c r="K20" s="298"/>
      <c r="L20" s="298"/>
      <c r="M20" s="298"/>
      <c r="N20" s="299"/>
      <c r="O20" s="174">
        <v>0</v>
      </c>
      <c r="P20" s="82">
        <f t="shared" si="3"/>
        <v>0</v>
      </c>
      <c r="Q20" s="173">
        <f t="shared" si="4"/>
        <v>0</v>
      </c>
    </row>
    <row r="21" spans="1:17" ht="14.4" x14ac:dyDescent="0.55000000000000004">
      <c r="A21" s="114" t="s">
        <v>109</v>
      </c>
      <c r="B21" s="97">
        <v>0</v>
      </c>
      <c r="C21" s="78"/>
      <c r="D21" s="100">
        <f>IFERROR(C21*'3 - Rates and Capacity Info'!$L$13,0)</f>
        <v>0</v>
      </c>
      <c r="E21" s="100">
        <f t="shared" si="5"/>
        <v>0</v>
      </c>
      <c r="F21" s="210"/>
      <c r="G21" s="239"/>
      <c r="H21" s="82">
        <f>C21-G21</f>
        <v>0</v>
      </c>
      <c r="I21" s="215">
        <f t="shared" si="1"/>
        <v>0</v>
      </c>
      <c r="J21" s="297"/>
      <c r="K21" s="298"/>
      <c r="L21" s="298"/>
      <c r="M21" s="298"/>
      <c r="N21" s="299"/>
      <c r="O21" s="174">
        <v>0</v>
      </c>
      <c r="P21" s="82">
        <f t="shared" si="3"/>
        <v>0</v>
      </c>
      <c r="Q21" s="173">
        <f t="shared" si="4"/>
        <v>0</v>
      </c>
    </row>
    <row r="22" spans="1:17" ht="14.4" x14ac:dyDescent="0.55000000000000004">
      <c r="A22" s="57" t="s">
        <v>110</v>
      </c>
      <c r="B22" s="97">
        <v>0</v>
      </c>
      <c r="C22" s="78"/>
      <c r="D22" s="78"/>
      <c r="E22" s="100">
        <f t="shared" si="5"/>
        <v>0</v>
      </c>
      <c r="F22" s="210">
        <v>350</v>
      </c>
      <c r="G22" s="239"/>
      <c r="H22" s="82">
        <f t="shared" si="2"/>
        <v>0</v>
      </c>
      <c r="I22" s="215">
        <f t="shared" si="1"/>
        <v>0</v>
      </c>
      <c r="J22" s="297"/>
      <c r="K22" s="298"/>
      <c r="L22" s="298"/>
      <c r="M22" s="298"/>
      <c r="N22" s="299"/>
      <c r="O22" s="174">
        <v>0</v>
      </c>
      <c r="P22" s="82">
        <f t="shared" si="3"/>
        <v>0</v>
      </c>
      <c r="Q22" s="173">
        <f t="shared" si="4"/>
        <v>0</v>
      </c>
    </row>
    <row r="23" spans="1:17" ht="14.4" x14ac:dyDescent="0.55000000000000004">
      <c r="A23" s="57" t="s">
        <v>111</v>
      </c>
      <c r="B23" s="97">
        <v>0</v>
      </c>
      <c r="C23" s="78"/>
      <c r="D23" s="78"/>
      <c r="E23" s="100">
        <f t="shared" si="5"/>
        <v>0</v>
      </c>
      <c r="F23" s="210"/>
      <c r="G23" s="239"/>
      <c r="H23" s="82">
        <f t="shared" si="2"/>
        <v>0</v>
      </c>
      <c r="I23" s="215">
        <f t="shared" si="1"/>
        <v>0</v>
      </c>
      <c r="J23" s="297"/>
      <c r="K23" s="298"/>
      <c r="L23" s="298"/>
      <c r="M23" s="298"/>
      <c r="N23" s="299"/>
      <c r="O23" s="174">
        <v>0</v>
      </c>
      <c r="P23" s="82">
        <f t="shared" si="3"/>
        <v>0</v>
      </c>
      <c r="Q23" s="173">
        <f t="shared" si="4"/>
        <v>0</v>
      </c>
    </row>
    <row r="24" spans="1:17" ht="14.4" x14ac:dyDescent="0.55000000000000004">
      <c r="A24" s="57" t="s">
        <v>112</v>
      </c>
      <c r="B24" s="97">
        <v>0</v>
      </c>
      <c r="C24" s="78"/>
      <c r="D24" s="78"/>
      <c r="E24" s="100">
        <f t="shared" si="5"/>
        <v>0</v>
      </c>
      <c r="F24" s="210"/>
      <c r="G24" s="239"/>
      <c r="H24" s="82">
        <f t="shared" si="2"/>
        <v>0</v>
      </c>
      <c r="I24" s="215">
        <f t="shared" si="1"/>
        <v>0</v>
      </c>
      <c r="J24" s="297"/>
      <c r="K24" s="298"/>
      <c r="L24" s="298"/>
      <c r="M24" s="298"/>
      <c r="N24" s="299"/>
      <c r="O24" s="174">
        <v>0</v>
      </c>
      <c r="P24" s="82">
        <f t="shared" si="3"/>
        <v>0</v>
      </c>
      <c r="Q24" s="173">
        <f t="shared" si="4"/>
        <v>0</v>
      </c>
    </row>
    <row r="25" spans="1:17" ht="14.4" x14ac:dyDescent="0.55000000000000004">
      <c r="A25" s="57" t="s">
        <v>113</v>
      </c>
      <c r="B25" s="97">
        <v>0</v>
      </c>
      <c r="C25" s="78"/>
      <c r="D25" s="78"/>
      <c r="E25" s="100">
        <f t="shared" si="5"/>
        <v>0</v>
      </c>
      <c r="F25" s="210"/>
      <c r="G25" s="239"/>
      <c r="H25" s="82">
        <f t="shared" si="2"/>
        <v>0</v>
      </c>
      <c r="I25" s="215">
        <f t="shared" si="1"/>
        <v>0</v>
      </c>
      <c r="J25" s="297"/>
      <c r="K25" s="298"/>
      <c r="L25" s="298"/>
      <c r="M25" s="298"/>
      <c r="N25" s="299"/>
      <c r="O25" s="174">
        <v>0</v>
      </c>
      <c r="P25" s="82">
        <f t="shared" si="3"/>
        <v>0</v>
      </c>
      <c r="Q25" s="173">
        <f t="shared" si="4"/>
        <v>0</v>
      </c>
    </row>
    <row r="26" spans="1:17" ht="14.4" x14ac:dyDescent="0.55000000000000004">
      <c r="A26" s="57" t="s">
        <v>114</v>
      </c>
      <c r="B26" s="97">
        <v>0</v>
      </c>
      <c r="C26" s="78"/>
      <c r="D26" s="78"/>
      <c r="E26" s="100">
        <f t="shared" si="5"/>
        <v>0</v>
      </c>
      <c r="F26" s="210"/>
      <c r="G26" s="239"/>
      <c r="H26" s="82">
        <f t="shared" si="2"/>
        <v>0</v>
      </c>
      <c r="I26" s="215">
        <f t="shared" si="1"/>
        <v>0</v>
      </c>
      <c r="J26" s="297"/>
      <c r="K26" s="298"/>
      <c r="L26" s="298"/>
      <c r="M26" s="298"/>
      <c r="N26" s="299"/>
      <c r="O26" s="174">
        <v>0</v>
      </c>
      <c r="P26" s="82">
        <f t="shared" si="3"/>
        <v>0</v>
      </c>
      <c r="Q26" s="173">
        <f t="shared" si="4"/>
        <v>0</v>
      </c>
    </row>
    <row r="27" spans="1:17" ht="14.7" thickBot="1" x14ac:dyDescent="0.6">
      <c r="A27" s="115"/>
      <c r="B27" s="116">
        <f>SUM(B14:B26)</f>
        <v>0</v>
      </c>
      <c r="C27" s="116">
        <f>SUM(C14:C26)</f>
        <v>0</v>
      </c>
      <c r="D27" s="116">
        <f t="shared" ref="D27" si="6">SUM(D14:D26)</f>
        <v>0</v>
      </c>
      <c r="E27" s="116">
        <f>SUM(E14:E26)</f>
        <v>0</v>
      </c>
      <c r="F27" s="117"/>
      <c r="G27" s="175">
        <f>SUM(G14:G26)</f>
        <v>0</v>
      </c>
      <c r="H27" s="81">
        <f>SUM(H14:H26)</f>
        <v>0</v>
      </c>
      <c r="I27" s="176"/>
      <c r="J27" s="164"/>
      <c r="K27" s="164"/>
      <c r="L27" s="164"/>
      <c r="M27" s="165"/>
      <c r="N27" s="164"/>
      <c r="O27" s="175">
        <f>SUM(O14:O26)</f>
        <v>0</v>
      </c>
      <c r="P27" s="170"/>
      <c r="Q27" s="176"/>
    </row>
    <row r="28" spans="1:17" thickTop="1" thickBot="1" x14ac:dyDescent="0.6">
      <c r="A28" s="115"/>
      <c r="B28" s="115"/>
      <c r="G28" s="177"/>
      <c r="H28" s="178"/>
      <c r="I28" s="176"/>
      <c r="O28" s="177"/>
      <c r="P28" s="178"/>
      <c r="Q28" s="176"/>
    </row>
    <row r="29" spans="1:17" ht="44.5" customHeight="1" thickBot="1" x14ac:dyDescent="0.6">
      <c r="A29" s="166" t="s">
        <v>115</v>
      </c>
      <c r="B29" s="112" t="s">
        <v>100</v>
      </c>
      <c r="C29" s="112" t="str">
        <f t="shared" ref="C29:I29" si="7">C12</f>
        <v>Budget Year
(Jan 1, 2024 - Dec 31, 2024)</v>
      </c>
      <c r="D29" s="112" t="str">
        <f t="shared" si="7"/>
        <v>Age group 0-6</v>
      </c>
      <c r="E29" s="112" t="str">
        <f t="shared" si="7"/>
        <v>Age group 6-12</v>
      </c>
      <c r="F29" s="211" t="str">
        <f t="shared" si="7"/>
        <v>FAIR (Line Number)</v>
      </c>
      <c r="G29" s="179" t="str">
        <f t="shared" si="7"/>
        <v xml:space="preserve">Actual Prior Year-End 
</v>
      </c>
      <c r="H29" s="112" t="str">
        <f t="shared" si="7"/>
        <v>2024 v. 1900 
$ Change
Increase (Decrease)</v>
      </c>
      <c r="I29" s="216" t="str">
        <f t="shared" si="7"/>
        <v>% Change
Increase (+/-)</v>
      </c>
      <c r="J29" s="310" t="s">
        <v>277</v>
      </c>
      <c r="K29" s="311"/>
      <c r="L29" s="311"/>
      <c r="M29" s="311"/>
      <c r="N29" s="311"/>
      <c r="O29" s="179" t="str">
        <f>O12</f>
        <v>Actual Fiscal 2023
(If available)</v>
      </c>
      <c r="P29" s="112" t="str">
        <f t="shared" ref="P29" si="8">P12</f>
        <v>2024 v. 2023 
$ Change
Increase (Decrease)</v>
      </c>
      <c r="Q29" s="180" t="str">
        <f>Q12</f>
        <v>% Change
Increase (Decrease)</v>
      </c>
    </row>
    <row r="30" spans="1:17" ht="14.4" x14ac:dyDescent="0.55000000000000004">
      <c r="A30" s="118" t="s">
        <v>116</v>
      </c>
      <c r="B30" s="97">
        <v>0</v>
      </c>
      <c r="C30" s="78"/>
      <c r="D30" s="78"/>
      <c r="E30" s="100">
        <f>C30-D30</f>
        <v>0</v>
      </c>
      <c r="F30" s="208" t="s">
        <v>117</v>
      </c>
      <c r="G30" s="238"/>
      <c r="H30" s="82">
        <f t="shared" ref="H30" si="9">C30-G30</f>
        <v>0</v>
      </c>
      <c r="I30" s="215">
        <f t="shared" ref="I30:I37" si="10">IF(G30=0,IF(C30&gt;0,1,IFERROR(H30/G30,0)),IFERROR(H30/G30,0))</f>
        <v>0</v>
      </c>
      <c r="J30" s="297"/>
      <c r="K30" s="298"/>
      <c r="L30" s="298"/>
      <c r="M30" s="298"/>
      <c r="N30" s="299"/>
      <c r="O30" s="174">
        <v>0</v>
      </c>
      <c r="P30" s="82">
        <f t="shared" ref="P30:P66" si="11">C30-O30</f>
        <v>0</v>
      </c>
      <c r="Q30" s="173">
        <f t="shared" ref="Q30:Q66" si="12">IF(O30=0,IF(C30&gt;0,1,IFERROR(H30/O30,0)),IFERROR((C30-O30)/O30,0))</f>
        <v>0</v>
      </c>
    </row>
    <row r="31" spans="1:17" ht="14.4" x14ac:dyDescent="0.55000000000000004">
      <c r="A31" s="118" t="s">
        <v>118</v>
      </c>
      <c r="B31" s="97">
        <v>0</v>
      </c>
      <c r="C31" s="78"/>
      <c r="D31" s="100">
        <f>IFERROR(C31*'3 - Rates and Capacity Info'!$L$13,0)</f>
        <v>0</v>
      </c>
      <c r="E31" s="100">
        <f t="shared" ref="E31:E66" si="13">C31-D31</f>
        <v>0</v>
      </c>
      <c r="F31" s="208" t="s">
        <v>119</v>
      </c>
      <c r="G31" s="238"/>
      <c r="H31" s="82">
        <f t="shared" ref="H31:H66" si="14">C31-G31</f>
        <v>0</v>
      </c>
      <c r="I31" s="215">
        <f t="shared" si="10"/>
        <v>0</v>
      </c>
      <c r="J31" s="297"/>
      <c r="K31" s="298"/>
      <c r="L31" s="298"/>
      <c r="M31" s="298"/>
      <c r="N31" s="299"/>
      <c r="O31" s="174">
        <v>0</v>
      </c>
      <c r="P31" s="82">
        <f t="shared" si="11"/>
        <v>0</v>
      </c>
      <c r="Q31" s="173">
        <f t="shared" si="12"/>
        <v>0</v>
      </c>
    </row>
    <row r="32" spans="1:17" ht="14.4" x14ac:dyDescent="0.55000000000000004">
      <c r="A32" s="118" t="s">
        <v>120</v>
      </c>
      <c r="B32" s="97">
        <v>0</v>
      </c>
      <c r="C32" s="78"/>
      <c r="D32" s="100">
        <f>IFERROR(C32*'3 - Rates and Capacity Info'!$L$13,0)</f>
        <v>0</v>
      </c>
      <c r="E32" s="100">
        <f t="shared" si="13"/>
        <v>0</v>
      </c>
      <c r="F32" s="208" t="s">
        <v>121</v>
      </c>
      <c r="G32" s="238"/>
      <c r="H32" s="82">
        <f t="shared" si="14"/>
        <v>0</v>
      </c>
      <c r="I32" s="215">
        <f t="shared" si="10"/>
        <v>0</v>
      </c>
      <c r="J32" s="297"/>
      <c r="K32" s="298"/>
      <c r="L32" s="298"/>
      <c r="M32" s="298"/>
      <c r="N32" s="299"/>
      <c r="O32" s="174">
        <v>0</v>
      </c>
      <c r="P32" s="82">
        <f t="shared" si="11"/>
        <v>0</v>
      </c>
      <c r="Q32" s="173">
        <f t="shared" si="12"/>
        <v>0</v>
      </c>
    </row>
    <row r="33" spans="1:17" ht="14.4" x14ac:dyDescent="0.55000000000000004">
      <c r="A33" s="118" t="s">
        <v>122</v>
      </c>
      <c r="B33" s="97">
        <v>0</v>
      </c>
      <c r="C33" s="78"/>
      <c r="D33" s="100">
        <f>IFERROR(C33*'3 - Rates and Capacity Info'!$L$13,0)</f>
        <v>0</v>
      </c>
      <c r="E33" s="100">
        <f t="shared" si="13"/>
        <v>0</v>
      </c>
      <c r="F33" s="208" t="s">
        <v>123</v>
      </c>
      <c r="G33" s="238"/>
      <c r="H33" s="82">
        <f t="shared" si="14"/>
        <v>0</v>
      </c>
      <c r="I33" s="215">
        <f t="shared" si="10"/>
        <v>0</v>
      </c>
      <c r="J33" s="297"/>
      <c r="K33" s="298"/>
      <c r="L33" s="298"/>
      <c r="M33" s="298"/>
      <c r="N33" s="299"/>
      <c r="O33" s="174">
        <v>0</v>
      </c>
      <c r="P33" s="82">
        <f t="shared" si="11"/>
        <v>0</v>
      </c>
      <c r="Q33" s="173">
        <f t="shared" si="12"/>
        <v>0</v>
      </c>
    </row>
    <row r="34" spans="1:17" ht="14.4" x14ac:dyDescent="0.55000000000000004">
      <c r="A34" s="118" t="s">
        <v>124</v>
      </c>
      <c r="B34" s="97">
        <v>0</v>
      </c>
      <c r="C34" s="78"/>
      <c r="D34" s="100">
        <f>IFERROR(C34*'3 - Rates and Capacity Info'!$L$13,0)</f>
        <v>0</v>
      </c>
      <c r="E34" s="100">
        <f t="shared" si="13"/>
        <v>0</v>
      </c>
      <c r="F34" s="208" t="s">
        <v>125</v>
      </c>
      <c r="G34" s="238"/>
      <c r="H34" s="82">
        <f t="shared" si="14"/>
        <v>0</v>
      </c>
      <c r="I34" s="215">
        <f t="shared" si="10"/>
        <v>0</v>
      </c>
      <c r="J34" s="297"/>
      <c r="K34" s="298"/>
      <c r="L34" s="298"/>
      <c r="M34" s="298"/>
      <c r="N34" s="299"/>
      <c r="O34" s="174">
        <v>0</v>
      </c>
      <c r="P34" s="82">
        <f t="shared" si="11"/>
        <v>0</v>
      </c>
      <c r="Q34" s="173">
        <f t="shared" si="12"/>
        <v>0</v>
      </c>
    </row>
    <row r="35" spans="1:17" ht="14.4" x14ac:dyDescent="0.55000000000000004">
      <c r="A35" s="118" t="s">
        <v>126</v>
      </c>
      <c r="B35" s="97">
        <v>0</v>
      </c>
      <c r="C35" s="78"/>
      <c r="D35" s="100">
        <f>IFERROR(C35*'3 - Rates and Capacity Info'!$L$13,0)</f>
        <v>0</v>
      </c>
      <c r="E35" s="100">
        <f t="shared" si="13"/>
        <v>0</v>
      </c>
      <c r="F35" s="208" t="s">
        <v>127</v>
      </c>
      <c r="G35" s="238"/>
      <c r="H35" s="82">
        <f t="shared" si="14"/>
        <v>0</v>
      </c>
      <c r="I35" s="215">
        <f t="shared" si="10"/>
        <v>0</v>
      </c>
      <c r="J35" s="297"/>
      <c r="K35" s="298"/>
      <c r="L35" s="298"/>
      <c r="M35" s="298"/>
      <c r="N35" s="299"/>
      <c r="O35" s="174">
        <v>0</v>
      </c>
      <c r="P35" s="82">
        <f t="shared" si="11"/>
        <v>0</v>
      </c>
      <c r="Q35" s="173">
        <f t="shared" si="12"/>
        <v>0</v>
      </c>
    </row>
    <row r="36" spans="1:17" ht="14.4" x14ac:dyDescent="0.55000000000000004">
      <c r="A36" s="118" t="s">
        <v>128</v>
      </c>
      <c r="B36" s="97">
        <v>0</v>
      </c>
      <c r="C36" s="78"/>
      <c r="D36" s="100">
        <f>IFERROR(C36*'3 - Rates and Capacity Info'!$L$13,0)</f>
        <v>0</v>
      </c>
      <c r="E36" s="100">
        <f t="shared" si="13"/>
        <v>0</v>
      </c>
      <c r="F36" s="208" t="s">
        <v>129</v>
      </c>
      <c r="G36" s="238"/>
      <c r="H36" s="82">
        <f t="shared" si="14"/>
        <v>0</v>
      </c>
      <c r="I36" s="215">
        <f t="shared" si="10"/>
        <v>0</v>
      </c>
      <c r="J36" s="297"/>
      <c r="K36" s="298"/>
      <c r="L36" s="298"/>
      <c r="M36" s="298"/>
      <c r="N36" s="299"/>
      <c r="O36" s="174">
        <v>0</v>
      </c>
      <c r="P36" s="82">
        <f t="shared" si="11"/>
        <v>0</v>
      </c>
      <c r="Q36" s="173">
        <f t="shared" si="12"/>
        <v>0</v>
      </c>
    </row>
    <row r="37" spans="1:17" ht="14.4" x14ac:dyDescent="0.55000000000000004">
      <c r="A37" s="118" t="s">
        <v>250</v>
      </c>
      <c r="B37" s="97"/>
      <c r="C37" s="78"/>
      <c r="D37" s="100">
        <f>IFERROR(C37*'3 - Rates and Capacity Info'!$L$13,0)</f>
        <v>0</v>
      </c>
      <c r="E37" s="100">
        <f t="shared" ref="E37" si="15">C37-D37</f>
        <v>0</v>
      </c>
      <c r="F37" s="208"/>
      <c r="G37" s="238"/>
      <c r="H37" s="82">
        <f t="shared" si="14"/>
        <v>0</v>
      </c>
      <c r="I37" s="215">
        <f t="shared" si="10"/>
        <v>0</v>
      </c>
      <c r="J37" s="297"/>
      <c r="K37" s="298"/>
      <c r="L37" s="298"/>
      <c r="M37" s="298"/>
      <c r="N37" s="299"/>
      <c r="O37" s="174">
        <v>0</v>
      </c>
      <c r="P37" s="82">
        <f t="shared" si="11"/>
        <v>0</v>
      </c>
      <c r="Q37" s="173">
        <f t="shared" si="12"/>
        <v>0</v>
      </c>
    </row>
    <row r="38" spans="1:17" ht="14.4" x14ac:dyDescent="0.55000000000000004">
      <c r="A38" s="118" t="s">
        <v>130</v>
      </c>
      <c r="B38" s="97">
        <v>0</v>
      </c>
      <c r="C38" s="78"/>
      <c r="D38" s="100">
        <f>IFERROR(C38*'3 - Rates and Capacity Info'!$L$13,0)</f>
        <v>0</v>
      </c>
      <c r="E38" s="100">
        <f t="shared" si="13"/>
        <v>0</v>
      </c>
      <c r="F38" s="208" t="s">
        <v>131</v>
      </c>
      <c r="G38" s="238"/>
      <c r="H38" s="82">
        <f t="shared" si="14"/>
        <v>0</v>
      </c>
      <c r="I38" s="215">
        <f t="shared" ref="I38:I66" si="16">IF(G38=0,IF(C38&gt;0,1,IFERROR(H38/G38,0)),IFERROR(H38/G38,0))</f>
        <v>0</v>
      </c>
      <c r="J38" s="297"/>
      <c r="K38" s="298"/>
      <c r="L38" s="298"/>
      <c r="M38" s="298"/>
      <c r="N38" s="299"/>
      <c r="O38" s="174">
        <v>0</v>
      </c>
      <c r="P38" s="82">
        <f t="shared" si="11"/>
        <v>0</v>
      </c>
      <c r="Q38" s="173">
        <f t="shared" si="12"/>
        <v>0</v>
      </c>
    </row>
    <row r="39" spans="1:17" ht="14.4" x14ac:dyDescent="0.55000000000000004">
      <c r="A39" s="118" t="s">
        <v>132</v>
      </c>
      <c r="B39" s="97">
        <v>0</v>
      </c>
      <c r="C39" s="78"/>
      <c r="D39" s="100">
        <f>IFERROR(C39*'3 - Rates and Capacity Info'!$L$13,0)</f>
        <v>0</v>
      </c>
      <c r="E39" s="100">
        <f t="shared" si="13"/>
        <v>0</v>
      </c>
      <c r="F39" s="208" t="s">
        <v>133</v>
      </c>
      <c r="G39" s="238"/>
      <c r="H39" s="82">
        <f t="shared" si="14"/>
        <v>0</v>
      </c>
      <c r="I39" s="215">
        <f t="shared" si="16"/>
        <v>0</v>
      </c>
      <c r="J39" s="297"/>
      <c r="K39" s="298"/>
      <c r="L39" s="298"/>
      <c r="M39" s="298"/>
      <c r="N39" s="299"/>
      <c r="O39" s="174">
        <v>0</v>
      </c>
      <c r="P39" s="82">
        <f t="shared" si="11"/>
        <v>0</v>
      </c>
      <c r="Q39" s="173">
        <f t="shared" si="12"/>
        <v>0</v>
      </c>
    </row>
    <row r="40" spans="1:17" ht="14.4" x14ac:dyDescent="0.55000000000000004">
      <c r="A40" s="118" t="s">
        <v>134</v>
      </c>
      <c r="B40" s="97">
        <v>0</v>
      </c>
      <c r="C40" s="78"/>
      <c r="D40" s="100">
        <f>IFERROR(C40*'3 - Rates and Capacity Info'!$L$13,0)</f>
        <v>0</v>
      </c>
      <c r="E40" s="100">
        <f t="shared" si="13"/>
        <v>0</v>
      </c>
      <c r="F40" s="208" t="s">
        <v>135</v>
      </c>
      <c r="G40" s="238"/>
      <c r="H40" s="82">
        <f t="shared" si="14"/>
        <v>0</v>
      </c>
      <c r="I40" s="215">
        <f t="shared" si="16"/>
        <v>0</v>
      </c>
      <c r="J40" s="297"/>
      <c r="K40" s="298"/>
      <c r="L40" s="298"/>
      <c r="M40" s="298"/>
      <c r="N40" s="299"/>
      <c r="O40" s="174">
        <v>0</v>
      </c>
      <c r="P40" s="82">
        <f t="shared" si="11"/>
        <v>0</v>
      </c>
      <c r="Q40" s="173">
        <f t="shared" si="12"/>
        <v>0</v>
      </c>
    </row>
    <row r="41" spans="1:17" ht="14.4" x14ac:dyDescent="0.55000000000000004">
      <c r="A41" s="118" t="s">
        <v>136</v>
      </c>
      <c r="B41" s="97">
        <v>0</v>
      </c>
      <c r="C41" s="78"/>
      <c r="D41" s="100">
        <f>IFERROR(C41*'3 - Rates and Capacity Info'!$L$13,0)</f>
        <v>0</v>
      </c>
      <c r="E41" s="100">
        <f t="shared" si="13"/>
        <v>0</v>
      </c>
      <c r="F41" s="208" t="s">
        <v>137</v>
      </c>
      <c r="G41" s="238"/>
      <c r="H41" s="82">
        <f t="shared" si="14"/>
        <v>0</v>
      </c>
      <c r="I41" s="215">
        <f t="shared" si="16"/>
        <v>0</v>
      </c>
      <c r="J41" s="297"/>
      <c r="K41" s="298"/>
      <c r="L41" s="298"/>
      <c r="M41" s="298"/>
      <c r="N41" s="299"/>
      <c r="O41" s="174">
        <v>0</v>
      </c>
      <c r="P41" s="82">
        <f t="shared" si="11"/>
        <v>0</v>
      </c>
      <c r="Q41" s="173">
        <f t="shared" si="12"/>
        <v>0</v>
      </c>
    </row>
    <row r="42" spans="1:17" ht="14.4" x14ac:dyDescent="0.55000000000000004">
      <c r="A42" s="118" t="s">
        <v>138</v>
      </c>
      <c r="B42" s="97">
        <v>0</v>
      </c>
      <c r="C42" s="78"/>
      <c r="D42" s="100">
        <f>IFERROR(C42*'3 - Rates and Capacity Info'!$L$13,0)</f>
        <v>0</v>
      </c>
      <c r="E42" s="100">
        <f t="shared" si="13"/>
        <v>0</v>
      </c>
      <c r="F42" s="208">
        <v>441</v>
      </c>
      <c r="G42" s="238"/>
      <c r="H42" s="82">
        <f t="shared" si="14"/>
        <v>0</v>
      </c>
      <c r="I42" s="215">
        <f t="shared" si="16"/>
        <v>0</v>
      </c>
      <c r="J42" s="297"/>
      <c r="K42" s="298"/>
      <c r="L42" s="298"/>
      <c r="M42" s="298"/>
      <c r="N42" s="299"/>
      <c r="O42" s="174">
        <v>0</v>
      </c>
      <c r="P42" s="82">
        <f t="shared" si="11"/>
        <v>0</v>
      </c>
      <c r="Q42" s="173">
        <f t="shared" si="12"/>
        <v>0</v>
      </c>
    </row>
    <row r="43" spans="1:17" ht="14.4" x14ac:dyDescent="0.55000000000000004">
      <c r="A43" s="118" t="s">
        <v>139</v>
      </c>
      <c r="B43" s="97">
        <v>0</v>
      </c>
      <c r="C43" s="78"/>
      <c r="D43" s="100">
        <f>IFERROR(C43*'3 - Rates and Capacity Info'!$L$13,0)</f>
        <v>0</v>
      </c>
      <c r="E43" s="100">
        <f t="shared" si="13"/>
        <v>0</v>
      </c>
      <c r="F43" s="208" t="s">
        <v>140</v>
      </c>
      <c r="G43" s="238"/>
      <c r="H43" s="82">
        <f t="shared" si="14"/>
        <v>0</v>
      </c>
      <c r="I43" s="215">
        <f t="shared" si="16"/>
        <v>0</v>
      </c>
      <c r="J43" s="297"/>
      <c r="K43" s="298"/>
      <c r="L43" s="298"/>
      <c r="M43" s="298"/>
      <c r="N43" s="299"/>
      <c r="O43" s="174">
        <v>0</v>
      </c>
      <c r="P43" s="82">
        <f t="shared" si="11"/>
        <v>0</v>
      </c>
      <c r="Q43" s="173">
        <f t="shared" si="12"/>
        <v>0</v>
      </c>
    </row>
    <row r="44" spans="1:17" ht="14.4" x14ac:dyDescent="0.55000000000000004">
      <c r="A44" s="118" t="s">
        <v>141</v>
      </c>
      <c r="B44" s="96"/>
      <c r="C44" s="78"/>
      <c r="D44" s="100">
        <f>IFERROR(C44*'3 - Rates and Capacity Info'!$L$13,0)</f>
        <v>0</v>
      </c>
      <c r="E44" s="100">
        <f t="shared" ref="E44" si="17">C44-D44</f>
        <v>0</v>
      </c>
      <c r="F44" s="208" t="s">
        <v>142</v>
      </c>
      <c r="G44" s="238"/>
      <c r="H44" s="82">
        <f t="shared" ref="H44" si="18">C44-G44</f>
        <v>0</v>
      </c>
      <c r="I44" s="215">
        <f t="shared" si="16"/>
        <v>0</v>
      </c>
      <c r="J44" s="297"/>
      <c r="K44" s="298"/>
      <c r="L44" s="298"/>
      <c r="M44" s="298"/>
      <c r="N44" s="299"/>
      <c r="O44" s="174">
        <v>0</v>
      </c>
      <c r="P44" s="82">
        <f t="shared" si="11"/>
        <v>0</v>
      </c>
      <c r="Q44" s="173">
        <f t="shared" si="12"/>
        <v>0</v>
      </c>
    </row>
    <row r="45" spans="1:17" ht="14.4" x14ac:dyDescent="0.55000000000000004">
      <c r="A45" s="118" t="s">
        <v>143</v>
      </c>
      <c r="B45" s="97">
        <v>0</v>
      </c>
      <c r="C45" s="78"/>
      <c r="D45" s="100">
        <f>IFERROR(C45*'3 - Rates and Capacity Info'!$L$13,0)</f>
        <v>0</v>
      </c>
      <c r="E45" s="100">
        <f t="shared" si="13"/>
        <v>0</v>
      </c>
      <c r="F45" s="208" t="s">
        <v>144</v>
      </c>
      <c r="G45" s="238"/>
      <c r="H45" s="82">
        <f t="shared" si="14"/>
        <v>0</v>
      </c>
      <c r="I45" s="215">
        <f t="shared" si="16"/>
        <v>0</v>
      </c>
      <c r="J45" s="297"/>
      <c r="K45" s="298"/>
      <c r="L45" s="298"/>
      <c r="M45" s="298"/>
      <c r="N45" s="299"/>
      <c r="O45" s="174">
        <v>0</v>
      </c>
      <c r="P45" s="82">
        <f t="shared" si="11"/>
        <v>0</v>
      </c>
      <c r="Q45" s="173">
        <f t="shared" si="12"/>
        <v>0</v>
      </c>
    </row>
    <row r="46" spans="1:17" ht="14.4" x14ac:dyDescent="0.55000000000000004">
      <c r="A46" s="118" t="s">
        <v>145</v>
      </c>
      <c r="B46" s="96"/>
      <c r="C46" s="78"/>
      <c r="D46" s="100">
        <f>IFERROR(C46*'3 - Rates and Capacity Info'!$L$13,0)</f>
        <v>0</v>
      </c>
      <c r="E46" s="100">
        <f t="shared" ref="E46" si="19">C46-D46</f>
        <v>0</v>
      </c>
      <c r="F46" s="208" t="s">
        <v>146</v>
      </c>
      <c r="G46" s="238"/>
      <c r="H46" s="82">
        <f t="shared" ref="H46" si="20">C46-G46</f>
        <v>0</v>
      </c>
      <c r="I46" s="215">
        <f t="shared" si="16"/>
        <v>0</v>
      </c>
      <c r="J46" s="297"/>
      <c r="K46" s="298"/>
      <c r="L46" s="298"/>
      <c r="M46" s="298"/>
      <c r="N46" s="299"/>
      <c r="O46" s="174">
        <v>0</v>
      </c>
      <c r="P46" s="82">
        <f t="shared" si="11"/>
        <v>0</v>
      </c>
      <c r="Q46" s="173">
        <f t="shared" si="12"/>
        <v>0</v>
      </c>
    </row>
    <row r="47" spans="1:17" ht="14.4" x14ac:dyDescent="0.55000000000000004">
      <c r="A47" s="118" t="s">
        <v>147</v>
      </c>
      <c r="B47" s="97">
        <v>0</v>
      </c>
      <c r="C47" s="78"/>
      <c r="D47" s="100">
        <f>IFERROR(C47*'3 - Rates and Capacity Info'!$L$13,0)</f>
        <v>0</v>
      </c>
      <c r="E47" s="100">
        <f t="shared" si="13"/>
        <v>0</v>
      </c>
      <c r="F47" s="208" t="s">
        <v>148</v>
      </c>
      <c r="G47" s="238"/>
      <c r="H47" s="82">
        <f t="shared" si="14"/>
        <v>0</v>
      </c>
      <c r="I47" s="215">
        <f t="shared" si="16"/>
        <v>0</v>
      </c>
      <c r="J47" s="297"/>
      <c r="K47" s="298"/>
      <c r="L47" s="298"/>
      <c r="M47" s="298"/>
      <c r="N47" s="299"/>
      <c r="O47" s="174">
        <v>0</v>
      </c>
      <c r="P47" s="82">
        <f t="shared" si="11"/>
        <v>0</v>
      </c>
      <c r="Q47" s="173">
        <f t="shared" si="12"/>
        <v>0</v>
      </c>
    </row>
    <row r="48" spans="1:17" ht="14.4" x14ac:dyDescent="0.55000000000000004">
      <c r="A48" s="118" t="s">
        <v>149</v>
      </c>
      <c r="B48" s="97">
        <v>0</v>
      </c>
      <c r="C48" s="78"/>
      <c r="D48" s="100">
        <f>IFERROR(C48*'3 - Rates and Capacity Info'!$L$13,0)</f>
        <v>0</v>
      </c>
      <c r="E48" s="100">
        <f t="shared" si="13"/>
        <v>0</v>
      </c>
      <c r="F48" s="208" t="s">
        <v>150</v>
      </c>
      <c r="G48" s="238"/>
      <c r="H48" s="82">
        <f t="shared" si="14"/>
        <v>0</v>
      </c>
      <c r="I48" s="215">
        <f t="shared" si="16"/>
        <v>0</v>
      </c>
      <c r="J48" s="297"/>
      <c r="K48" s="298"/>
      <c r="L48" s="298"/>
      <c r="M48" s="298"/>
      <c r="N48" s="299"/>
      <c r="O48" s="174">
        <v>0</v>
      </c>
      <c r="P48" s="82">
        <f t="shared" si="11"/>
        <v>0</v>
      </c>
      <c r="Q48" s="173">
        <f t="shared" si="12"/>
        <v>0</v>
      </c>
    </row>
    <row r="49" spans="1:17" ht="14.4" x14ac:dyDescent="0.55000000000000004">
      <c r="A49" s="118" t="s">
        <v>151</v>
      </c>
      <c r="B49" s="97">
        <v>0</v>
      </c>
      <c r="C49" s="78"/>
      <c r="D49" s="100">
        <f>IFERROR(C49*'3 - Rates and Capacity Info'!$L$13,0)</f>
        <v>0</v>
      </c>
      <c r="E49" s="100">
        <f t="shared" si="13"/>
        <v>0</v>
      </c>
      <c r="F49" s="208" t="s">
        <v>152</v>
      </c>
      <c r="G49" s="238"/>
      <c r="H49" s="82">
        <f t="shared" si="14"/>
        <v>0</v>
      </c>
      <c r="I49" s="215">
        <f t="shared" si="16"/>
        <v>0</v>
      </c>
      <c r="J49" s="297"/>
      <c r="K49" s="298"/>
      <c r="L49" s="298"/>
      <c r="M49" s="298"/>
      <c r="N49" s="299"/>
      <c r="O49" s="174">
        <v>0</v>
      </c>
      <c r="P49" s="82">
        <f t="shared" si="11"/>
        <v>0</v>
      </c>
      <c r="Q49" s="173">
        <f t="shared" si="12"/>
        <v>0</v>
      </c>
    </row>
    <row r="50" spans="1:17" ht="14.4" x14ac:dyDescent="0.55000000000000004">
      <c r="A50" s="118" t="s">
        <v>153</v>
      </c>
      <c r="B50" s="97">
        <v>0</v>
      </c>
      <c r="C50" s="78"/>
      <c r="D50" s="100">
        <f>IFERROR(C50*'3 - Rates and Capacity Info'!$L$13,0)</f>
        <v>0</v>
      </c>
      <c r="E50" s="100">
        <f t="shared" si="13"/>
        <v>0</v>
      </c>
      <c r="F50" s="208" t="s">
        <v>154</v>
      </c>
      <c r="G50" s="238"/>
      <c r="H50" s="82">
        <f t="shared" si="14"/>
        <v>0</v>
      </c>
      <c r="I50" s="215">
        <f t="shared" si="16"/>
        <v>0</v>
      </c>
      <c r="J50" s="297"/>
      <c r="K50" s="298"/>
      <c r="L50" s="298"/>
      <c r="M50" s="298"/>
      <c r="N50" s="299"/>
      <c r="O50" s="174">
        <v>0</v>
      </c>
      <c r="P50" s="82">
        <f t="shared" si="11"/>
        <v>0</v>
      </c>
      <c r="Q50" s="173">
        <f t="shared" si="12"/>
        <v>0</v>
      </c>
    </row>
    <row r="51" spans="1:17" ht="14.4" x14ac:dyDescent="0.55000000000000004">
      <c r="A51" s="118" t="s">
        <v>155</v>
      </c>
      <c r="B51" s="97">
        <v>0</v>
      </c>
      <c r="C51" s="78"/>
      <c r="D51" s="100">
        <f>IFERROR(C51*'3 - Rates and Capacity Info'!$L$13,0)</f>
        <v>0</v>
      </c>
      <c r="E51" s="100">
        <f t="shared" si="13"/>
        <v>0</v>
      </c>
      <c r="F51" s="208" t="s">
        <v>156</v>
      </c>
      <c r="G51" s="238"/>
      <c r="H51" s="82">
        <f t="shared" si="14"/>
        <v>0</v>
      </c>
      <c r="I51" s="215">
        <f t="shared" si="16"/>
        <v>0</v>
      </c>
      <c r="J51" s="297"/>
      <c r="K51" s="298"/>
      <c r="L51" s="298"/>
      <c r="M51" s="298"/>
      <c r="N51" s="299"/>
      <c r="O51" s="174">
        <v>0</v>
      </c>
      <c r="P51" s="82">
        <f t="shared" si="11"/>
        <v>0</v>
      </c>
      <c r="Q51" s="173">
        <f t="shared" si="12"/>
        <v>0</v>
      </c>
    </row>
    <row r="52" spans="1:17" ht="14.4" x14ac:dyDescent="0.55000000000000004">
      <c r="A52" s="118" t="s">
        <v>157</v>
      </c>
      <c r="B52" s="97">
        <v>0</v>
      </c>
      <c r="C52" s="78"/>
      <c r="D52" s="100">
        <f>IFERROR(C52*'3 - Rates and Capacity Info'!$L$13,0)</f>
        <v>0</v>
      </c>
      <c r="E52" s="100">
        <f t="shared" si="13"/>
        <v>0</v>
      </c>
      <c r="F52" s="208" t="s">
        <v>158</v>
      </c>
      <c r="G52" s="238"/>
      <c r="H52" s="82">
        <f t="shared" si="14"/>
        <v>0</v>
      </c>
      <c r="I52" s="215">
        <f t="shared" si="16"/>
        <v>0</v>
      </c>
      <c r="J52" s="297"/>
      <c r="K52" s="298"/>
      <c r="L52" s="298"/>
      <c r="M52" s="298"/>
      <c r="N52" s="299"/>
      <c r="O52" s="174">
        <v>0</v>
      </c>
      <c r="P52" s="82">
        <f t="shared" si="11"/>
        <v>0</v>
      </c>
      <c r="Q52" s="173">
        <f t="shared" si="12"/>
        <v>0</v>
      </c>
    </row>
    <row r="53" spans="1:17" ht="14.4" x14ac:dyDescent="0.55000000000000004">
      <c r="A53" s="118" t="s">
        <v>159</v>
      </c>
      <c r="B53" s="97">
        <v>0</v>
      </c>
      <c r="C53" s="78"/>
      <c r="D53" s="100">
        <f>IFERROR(C53*'3 - Rates and Capacity Info'!$L$13,0)</f>
        <v>0</v>
      </c>
      <c r="E53" s="100">
        <f t="shared" si="13"/>
        <v>0</v>
      </c>
      <c r="F53" s="208" t="s">
        <v>160</v>
      </c>
      <c r="G53" s="238"/>
      <c r="H53" s="82">
        <f t="shared" si="14"/>
        <v>0</v>
      </c>
      <c r="I53" s="215">
        <f t="shared" si="16"/>
        <v>0</v>
      </c>
      <c r="J53" s="297"/>
      <c r="K53" s="298"/>
      <c r="L53" s="298"/>
      <c r="M53" s="298"/>
      <c r="N53" s="299"/>
      <c r="O53" s="174">
        <v>0</v>
      </c>
      <c r="P53" s="82">
        <f t="shared" si="11"/>
        <v>0</v>
      </c>
      <c r="Q53" s="173">
        <f t="shared" si="12"/>
        <v>0</v>
      </c>
    </row>
    <row r="54" spans="1:17" ht="14.4" x14ac:dyDescent="0.55000000000000004">
      <c r="A54" s="118" t="s">
        <v>161</v>
      </c>
      <c r="B54" s="97">
        <v>0</v>
      </c>
      <c r="C54" s="78"/>
      <c r="D54" s="100">
        <f>IFERROR(C54*'3 - Rates and Capacity Info'!$L$13,0)</f>
        <v>0</v>
      </c>
      <c r="E54" s="100">
        <f t="shared" si="13"/>
        <v>0</v>
      </c>
      <c r="F54" s="208" t="s">
        <v>162</v>
      </c>
      <c r="G54" s="238"/>
      <c r="H54" s="82">
        <f t="shared" si="14"/>
        <v>0</v>
      </c>
      <c r="I54" s="215">
        <f t="shared" si="16"/>
        <v>0</v>
      </c>
      <c r="J54" s="297"/>
      <c r="K54" s="298"/>
      <c r="L54" s="298"/>
      <c r="M54" s="298"/>
      <c r="N54" s="299"/>
      <c r="O54" s="174">
        <v>0</v>
      </c>
      <c r="P54" s="82">
        <f t="shared" si="11"/>
        <v>0</v>
      </c>
      <c r="Q54" s="173">
        <f t="shared" si="12"/>
        <v>0</v>
      </c>
    </row>
    <row r="55" spans="1:17" ht="14.4" x14ac:dyDescent="0.55000000000000004">
      <c r="A55" s="118" t="s">
        <v>163</v>
      </c>
      <c r="B55" s="97">
        <v>0</v>
      </c>
      <c r="C55" s="78"/>
      <c r="D55" s="100">
        <f>IFERROR(C55*'3 - Rates and Capacity Info'!$L$13,0)</f>
        <v>0</v>
      </c>
      <c r="E55" s="100">
        <f t="shared" si="13"/>
        <v>0</v>
      </c>
      <c r="F55" s="208" t="s">
        <v>164</v>
      </c>
      <c r="G55" s="238"/>
      <c r="H55" s="82">
        <f t="shared" si="14"/>
        <v>0</v>
      </c>
      <c r="I55" s="215">
        <f t="shared" si="16"/>
        <v>0</v>
      </c>
      <c r="J55" s="297"/>
      <c r="K55" s="298"/>
      <c r="L55" s="298"/>
      <c r="M55" s="298"/>
      <c r="N55" s="299"/>
      <c r="O55" s="174">
        <v>0</v>
      </c>
      <c r="P55" s="82">
        <f t="shared" si="11"/>
        <v>0</v>
      </c>
      <c r="Q55" s="173">
        <f t="shared" si="12"/>
        <v>0</v>
      </c>
    </row>
    <row r="56" spans="1:17" ht="14.4" x14ac:dyDescent="0.55000000000000004">
      <c r="A56" s="118" t="s">
        <v>165</v>
      </c>
      <c r="B56" s="97">
        <v>0</v>
      </c>
      <c r="C56" s="78"/>
      <c r="D56" s="100">
        <f>IFERROR(C56*'3 - Rates and Capacity Info'!$L$13,0)</f>
        <v>0</v>
      </c>
      <c r="E56" s="100">
        <f t="shared" si="13"/>
        <v>0</v>
      </c>
      <c r="F56" s="208" t="s">
        <v>166</v>
      </c>
      <c r="G56" s="238"/>
      <c r="H56" s="82">
        <f t="shared" si="14"/>
        <v>0</v>
      </c>
      <c r="I56" s="215">
        <f t="shared" si="16"/>
        <v>0</v>
      </c>
      <c r="J56" s="297"/>
      <c r="K56" s="298"/>
      <c r="L56" s="298"/>
      <c r="M56" s="298"/>
      <c r="N56" s="299"/>
      <c r="O56" s="174">
        <v>0</v>
      </c>
      <c r="P56" s="82">
        <f t="shared" si="11"/>
        <v>0</v>
      </c>
      <c r="Q56" s="173">
        <f t="shared" si="12"/>
        <v>0</v>
      </c>
    </row>
    <row r="57" spans="1:17" ht="14.4" x14ac:dyDescent="0.55000000000000004">
      <c r="A57" s="118" t="s">
        <v>167</v>
      </c>
      <c r="B57" s="97">
        <v>0</v>
      </c>
      <c r="C57" s="78"/>
      <c r="D57" s="100">
        <f>IFERROR(C57*'3 - Rates and Capacity Info'!$L$13,0)</f>
        <v>0</v>
      </c>
      <c r="E57" s="100">
        <f t="shared" si="13"/>
        <v>0</v>
      </c>
      <c r="F57" s="208" t="s">
        <v>168</v>
      </c>
      <c r="G57" s="238"/>
      <c r="H57" s="82">
        <f t="shared" si="14"/>
        <v>0</v>
      </c>
      <c r="I57" s="215">
        <f t="shared" si="16"/>
        <v>0</v>
      </c>
      <c r="J57" s="297"/>
      <c r="K57" s="298"/>
      <c r="L57" s="298"/>
      <c r="M57" s="298"/>
      <c r="N57" s="299"/>
      <c r="O57" s="174">
        <v>0</v>
      </c>
      <c r="P57" s="82">
        <f t="shared" si="11"/>
        <v>0</v>
      </c>
      <c r="Q57" s="173">
        <f t="shared" si="12"/>
        <v>0</v>
      </c>
    </row>
    <row r="58" spans="1:17" ht="14.4" x14ac:dyDescent="0.55000000000000004">
      <c r="A58" s="118" t="s">
        <v>169</v>
      </c>
      <c r="B58" s="97">
        <v>0</v>
      </c>
      <c r="C58" s="78"/>
      <c r="D58" s="100">
        <f>IFERROR(C58*'3 - Rates and Capacity Info'!$L$13,0)</f>
        <v>0</v>
      </c>
      <c r="E58" s="100">
        <f t="shared" si="13"/>
        <v>0</v>
      </c>
      <c r="F58" s="208" t="s">
        <v>170</v>
      </c>
      <c r="G58" s="238"/>
      <c r="H58" s="82">
        <f t="shared" si="14"/>
        <v>0</v>
      </c>
      <c r="I58" s="215">
        <f t="shared" si="16"/>
        <v>0</v>
      </c>
      <c r="J58" s="297"/>
      <c r="K58" s="298"/>
      <c r="L58" s="298"/>
      <c r="M58" s="298"/>
      <c r="N58" s="299"/>
      <c r="O58" s="174">
        <v>0</v>
      </c>
      <c r="P58" s="82">
        <f t="shared" si="11"/>
        <v>0</v>
      </c>
      <c r="Q58" s="173">
        <f t="shared" si="12"/>
        <v>0</v>
      </c>
    </row>
    <row r="59" spans="1:17" ht="14.4" x14ac:dyDescent="0.55000000000000004">
      <c r="A59" s="118" t="s">
        <v>171</v>
      </c>
      <c r="B59" s="97">
        <v>0</v>
      </c>
      <c r="C59" s="78"/>
      <c r="D59" s="100">
        <f>IFERROR(C59*'3 - Rates and Capacity Info'!$L$13,0)</f>
        <v>0</v>
      </c>
      <c r="E59" s="100">
        <f t="shared" si="13"/>
        <v>0</v>
      </c>
      <c r="F59" s="212" t="s">
        <v>172</v>
      </c>
      <c r="G59" s="238"/>
      <c r="H59" s="82">
        <f t="shared" si="14"/>
        <v>0</v>
      </c>
      <c r="I59" s="215">
        <f t="shared" si="16"/>
        <v>0</v>
      </c>
      <c r="J59" s="297"/>
      <c r="K59" s="298"/>
      <c r="L59" s="298"/>
      <c r="M59" s="298"/>
      <c r="N59" s="299"/>
      <c r="O59" s="174">
        <v>0</v>
      </c>
      <c r="P59" s="82">
        <f t="shared" si="11"/>
        <v>0</v>
      </c>
      <c r="Q59" s="173">
        <f t="shared" si="12"/>
        <v>0</v>
      </c>
    </row>
    <row r="60" spans="1:17" ht="14.4" x14ac:dyDescent="0.55000000000000004">
      <c r="A60" s="118" t="s">
        <v>173</v>
      </c>
      <c r="B60" s="97">
        <v>0</v>
      </c>
      <c r="C60" s="78"/>
      <c r="D60" s="100">
        <f>IFERROR(C60*'3 - Rates and Capacity Info'!$L$13,0)</f>
        <v>0</v>
      </c>
      <c r="E60" s="100">
        <f t="shared" si="13"/>
        <v>0</v>
      </c>
      <c r="F60" s="208" t="s">
        <v>174</v>
      </c>
      <c r="G60" s="238"/>
      <c r="H60" s="82">
        <f t="shared" si="14"/>
        <v>0</v>
      </c>
      <c r="I60" s="215">
        <f t="shared" si="16"/>
        <v>0</v>
      </c>
      <c r="J60" s="297"/>
      <c r="K60" s="298"/>
      <c r="L60" s="298"/>
      <c r="M60" s="298"/>
      <c r="N60" s="299"/>
      <c r="O60" s="174">
        <v>0</v>
      </c>
      <c r="P60" s="82">
        <f t="shared" si="11"/>
        <v>0</v>
      </c>
      <c r="Q60" s="173">
        <f t="shared" si="12"/>
        <v>0</v>
      </c>
    </row>
    <row r="61" spans="1:17" ht="14.4" x14ac:dyDescent="0.55000000000000004">
      <c r="A61" s="118" t="s">
        <v>175</v>
      </c>
      <c r="B61" s="97">
        <v>0</v>
      </c>
      <c r="C61" s="78"/>
      <c r="D61" s="100">
        <f>IFERROR(C61*'3 - Rates and Capacity Info'!$L$13,0)</f>
        <v>0</v>
      </c>
      <c r="E61" s="100">
        <f t="shared" si="13"/>
        <v>0</v>
      </c>
      <c r="F61" s="208" t="s">
        <v>176</v>
      </c>
      <c r="G61" s="238"/>
      <c r="H61" s="82">
        <f t="shared" si="14"/>
        <v>0</v>
      </c>
      <c r="I61" s="215">
        <f t="shared" si="16"/>
        <v>0</v>
      </c>
      <c r="J61" s="297"/>
      <c r="K61" s="298"/>
      <c r="L61" s="298"/>
      <c r="M61" s="298"/>
      <c r="N61" s="299"/>
      <c r="O61" s="174">
        <v>0</v>
      </c>
      <c r="P61" s="82">
        <f t="shared" si="11"/>
        <v>0</v>
      </c>
      <c r="Q61" s="173">
        <f t="shared" si="12"/>
        <v>0</v>
      </c>
    </row>
    <row r="62" spans="1:17" ht="14.4" x14ac:dyDescent="0.55000000000000004">
      <c r="A62" s="57" t="s">
        <v>110</v>
      </c>
      <c r="B62" s="97">
        <v>0</v>
      </c>
      <c r="C62" s="78"/>
      <c r="D62" s="100">
        <f>IFERROR(C62*'3 - Rates and Capacity Info'!$L$13,0)</f>
        <v>0</v>
      </c>
      <c r="E62" s="100">
        <f t="shared" si="13"/>
        <v>0</v>
      </c>
      <c r="F62" s="208">
        <v>499</v>
      </c>
      <c r="G62" s="238"/>
      <c r="H62" s="82">
        <f t="shared" si="14"/>
        <v>0</v>
      </c>
      <c r="I62" s="215">
        <f t="shared" si="16"/>
        <v>0</v>
      </c>
      <c r="J62" s="297"/>
      <c r="K62" s="298"/>
      <c r="L62" s="298"/>
      <c r="M62" s="298"/>
      <c r="N62" s="299"/>
      <c r="O62" s="174">
        <v>0</v>
      </c>
      <c r="P62" s="82">
        <f t="shared" si="11"/>
        <v>0</v>
      </c>
      <c r="Q62" s="173">
        <f t="shared" si="12"/>
        <v>0</v>
      </c>
    </row>
    <row r="63" spans="1:17" ht="14.4" x14ac:dyDescent="0.55000000000000004">
      <c r="A63" s="57" t="s">
        <v>111</v>
      </c>
      <c r="B63" s="97">
        <v>0</v>
      </c>
      <c r="C63" s="78"/>
      <c r="D63" s="100">
        <f>IFERROR(C63*'3 - Rates and Capacity Info'!$L$13,0)</f>
        <v>0</v>
      </c>
      <c r="E63" s="100">
        <f t="shared" si="13"/>
        <v>0</v>
      </c>
      <c r="F63" s="208"/>
      <c r="G63" s="238"/>
      <c r="H63" s="82">
        <f t="shared" si="14"/>
        <v>0</v>
      </c>
      <c r="I63" s="215">
        <f t="shared" si="16"/>
        <v>0</v>
      </c>
      <c r="J63" s="297"/>
      <c r="K63" s="298"/>
      <c r="L63" s="298"/>
      <c r="M63" s="298"/>
      <c r="N63" s="299"/>
      <c r="O63" s="174">
        <v>0</v>
      </c>
      <c r="P63" s="82">
        <f t="shared" si="11"/>
        <v>0</v>
      </c>
      <c r="Q63" s="173">
        <f t="shared" si="12"/>
        <v>0</v>
      </c>
    </row>
    <row r="64" spans="1:17" ht="14.4" x14ac:dyDescent="0.55000000000000004">
      <c r="A64" s="57" t="s">
        <v>112</v>
      </c>
      <c r="B64" s="97">
        <v>0</v>
      </c>
      <c r="C64" s="78"/>
      <c r="D64" s="100">
        <f>IFERROR(C64*'3 - Rates and Capacity Info'!$L$13,0)</f>
        <v>0</v>
      </c>
      <c r="E64" s="100">
        <f t="shared" si="13"/>
        <v>0</v>
      </c>
      <c r="F64" s="208"/>
      <c r="G64" s="238"/>
      <c r="H64" s="82">
        <f t="shared" si="14"/>
        <v>0</v>
      </c>
      <c r="I64" s="215">
        <f t="shared" si="16"/>
        <v>0</v>
      </c>
      <c r="J64" s="297"/>
      <c r="K64" s="298"/>
      <c r="L64" s="298"/>
      <c r="M64" s="298"/>
      <c r="N64" s="299"/>
      <c r="O64" s="174">
        <v>0</v>
      </c>
      <c r="P64" s="82">
        <f t="shared" si="11"/>
        <v>0</v>
      </c>
      <c r="Q64" s="173">
        <f t="shared" si="12"/>
        <v>0</v>
      </c>
    </row>
    <row r="65" spans="1:17" ht="14.4" x14ac:dyDescent="0.55000000000000004">
      <c r="A65" s="87" t="s">
        <v>113</v>
      </c>
      <c r="B65" s="98">
        <v>0</v>
      </c>
      <c r="C65" s="78"/>
      <c r="D65" s="100">
        <f>IFERROR(C65*'3 - Rates and Capacity Info'!$L$13,0)</f>
        <v>0</v>
      </c>
      <c r="E65" s="100">
        <f t="shared" si="13"/>
        <v>0</v>
      </c>
      <c r="F65" s="213"/>
      <c r="G65" s="238"/>
      <c r="H65" s="82">
        <f t="shared" si="14"/>
        <v>0</v>
      </c>
      <c r="I65" s="215">
        <f t="shared" si="16"/>
        <v>0</v>
      </c>
      <c r="J65" s="297"/>
      <c r="K65" s="298"/>
      <c r="L65" s="298"/>
      <c r="M65" s="298"/>
      <c r="N65" s="299"/>
      <c r="O65" s="174">
        <v>0</v>
      </c>
      <c r="P65" s="82">
        <f t="shared" si="11"/>
        <v>0</v>
      </c>
      <c r="Q65" s="173">
        <f t="shared" si="12"/>
        <v>0</v>
      </c>
    </row>
    <row r="66" spans="1:17" ht="14.4" x14ac:dyDescent="0.55000000000000004">
      <c r="A66" s="88" t="s">
        <v>114</v>
      </c>
      <c r="B66" s="99">
        <v>0</v>
      </c>
      <c r="C66" s="78"/>
      <c r="D66" s="100">
        <f>IFERROR(C66*'3 - Rates and Capacity Info'!$L$13,0)</f>
        <v>0</v>
      </c>
      <c r="E66" s="100">
        <f t="shared" si="13"/>
        <v>0</v>
      </c>
      <c r="F66" s="214"/>
      <c r="G66" s="238"/>
      <c r="H66" s="82">
        <f t="shared" si="14"/>
        <v>0</v>
      </c>
      <c r="I66" s="215">
        <f t="shared" si="16"/>
        <v>0</v>
      </c>
      <c r="J66" s="297"/>
      <c r="K66" s="298"/>
      <c r="L66" s="298"/>
      <c r="M66" s="298"/>
      <c r="N66" s="299"/>
      <c r="O66" s="174">
        <v>0</v>
      </c>
      <c r="P66" s="82">
        <f t="shared" si="11"/>
        <v>0</v>
      </c>
      <c r="Q66" s="173">
        <f t="shared" si="12"/>
        <v>0</v>
      </c>
    </row>
    <row r="67" spans="1:17" ht="14.4" x14ac:dyDescent="0.55000000000000004">
      <c r="A67" s="115"/>
      <c r="B67" s="115"/>
      <c r="C67" s="101"/>
      <c r="D67" s="101"/>
      <c r="E67" s="101"/>
      <c r="F67" s="85"/>
      <c r="G67" s="181"/>
      <c r="H67" s="86"/>
      <c r="I67" s="182"/>
      <c r="M67" s="80"/>
      <c r="O67" s="181"/>
      <c r="P67" s="101"/>
      <c r="Q67" s="182"/>
    </row>
    <row r="68" spans="1:17" s="103" customFormat="1" ht="14.7" thickBot="1" x14ac:dyDescent="0.6">
      <c r="A68" s="103" t="s">
        <v>177</v>
      </c>
      <c r="B68" s="119">
        <f>SUM(B30:B66)-B46-B44</f>
        <v>0</v>
      </c>
      <c r="C68" s="119">
        <f>SUM(C30:C66)</f>
        <v>0</v>
      </c>
      <c r="D68" s="119">
        <f t="shared" ref="D68:E68" si="21">SUM(D30:D66)</f>
        <v>0</v>
      </c>
      <c r="E68" s="119">
        <f t="shared" si="21"/>
        <v>0</v>
      </c>
      <c r="F68" s="120"/>
      <c r="G68" s="183">
        <f>SUM(G30:G66)</f>
        <v>0</v>
      </c>
      <c r="H68" s="90">
        <f>SUM(H30:H66)</f>
        <v>0</v>
      </c>
      <c r="I68" s="184"/>
      <c r="M68" s="89"/>
      <c r="O68" s="183">
        <f>SUM(O30:O66)</f>
        <v>0</v>
      </c>
      <c r="P68" s="171"/>
      <c r="Q68" s="184"/>
    </row>
    <row r="69" spans="1:17" ht="14.7" thickTop="1" x14ac:dyDescent="0.55000000000000004">
      <c r="C69" s="121"/>
      <c r="D69" s="121"/>
      <c r="E69" s="121"/>
      <c r="G69" s="185"/>
      <c r="H69" s="170"/>
      <c r="I69" s="176"/>
      <c r="O69" s="185"/>
      <c r="P69" s="170"/>
      <c r="Q69" s="176"/>
    </row>
    <row r="70" spans="1:17" ht="14.7" thickBot="1" x14ac:dyDescent="0.6">
      <c r="A70" s="122" t="s">
        <v>178</v>
      </c>
      <c r="B70" s="123">
        <f>B27-B68</f>
        <v>0</v>
      </c>
      <c r="C70" s="123">
        <f>C27-C68</f>
        <v>0</v>
      </c>
      <c r="D70" s="123">
        <f>D27-D68</f>
        <v>0</v>
      </c>
      <c r="E70" s="123">
        <f>E27-E68</f>
        <v>0</v>
      </c>
      <c r="F70" s="117"/>
      <c r="G70" s="186">
        <f>G27-G68</f>
        <v>0</v>
      </c>
      <c r="H70" s="170"/>
      <c r="I70" s="176"/>
      <c r="O70" s="186">
        <f>O27-O68</f>
        <v>0</v>
      </c>
      <c r="P70" s="170"/>
      <c r="Q70" s="176"/>
    </row>
    <row r="71" spans="1:17" ht="14.7" thickBot="1" x14ac:dyDescent="0.6">
      <c r="G71" s="187"/>
      <c r="H71" s="188"/>
      <c r="I71" s="189"/>
      <c r="O71" s="187"/>
      <c r="P71" s="188"/>
      <c r="Q71" s="189"/>
    </row>
    <row r="72" spans="1:17" ht="14.4" x14ac:dyDescent="0.55000000000000004">
      <c r="A72" s="102" t="s">
        <v>179</v>
      </c>
      <c r="C72" s="91" t="str">
        <f>IF((C30+C31+C32)=0,"",(C30+C31+C32)/C68)</f>
        <v/>
      </c>
      <c r="D72" s="83"/>
      <c r="E72" s="83"/>
    </row>
    <row r="73" spans="1:17" ht="14.4" x14ac:dyDescent="0.55000000000000004">
      <c r="A73" s="102" t="s">
        <v>180</v>
      </c>
      <c r="C73" s="92" t="str">
        <f>IF(C33+C34+C38=0,"",(C33+C34+C38)/C68)</f>
        <v/>
      </c>
      <c r="D73" s="84"/>
      <c r="E73" s="84"/>
    </row>
    <row r="74" spans="1:17" ht="14.4" x14ac:dyDescent="0.55000000000000004">
      <c r="A74" s="102" t="s">
        <v>181</v>
      </c>
      <c r="C74" s="124" t="str">
        <f>IF(C72="","",1-C72-C73)</f>
        <v/>
      </c>
      <c r="D74" s="125"/>
      <c r="E74" s="125"/>
    </row>
    <row r="75" spans="1:17" ht="14.4" x14ac:dyDescent="0.55000000000000004">
      <c r="C75" s="126">
        <f>SUM(C72:C74)</f>
        <v>0</v>
      </c>
      <c r="D75" s="125"/>
      <c r="E75" s="125"/>
    </row>
  </sheetData>
  <sheetProtection algorithmName="SHA-512" hashValue="lDNaHI5owyYdco649dRhAfxWbWGO7a1CrwJ0JoBF3/HVk44pnKDSHuPs03RAH+O8XwE6ccPpNl5JbhXj1mck9g==" saltValue="ZM8CUYRGovqA7pEUulGBcw==" spinCount="100000" sheet="1" selectLockedCells="1"/>
  <mergeCells count="62">
    <mergeCell ref="O12:O13"/>
    <mergeCell ref="Q12:Q13"/>
    <mergeCell ref="A12:A13"/>
    <mergeCell ref="J12:N13"/>
    <mergeCell ref="J29:N29"/>
    <mergeCell ref="C12:C13"/>
    <mergeCell ref="D12:D13"/>
    <mergeCell ref="E12:E13"/>
    <mergeCell ref="F12:F13"/>
    <mergeCell ref="H12:H13"/>
    <mergeCell ref="I12:I13"/>
    <mergeCell ref="J25:N25"/>
    <mergeCell ref="J14:N14"/>
    <mergeCell ref="J15:N15"/>
    <mergeCell ref="J16:N16"/>
    <mergeCell ref="J17:N17"/>
    <mergeCell ref="J39:N39"/>
    <mergeCell ref="J18:N18"/>
    <mergeCell ref="J19:N19"/>
    <mergeCell ref="J20:N20"/>
    <mergeCell ref="J21:N21"/>
    <mergeCell ref="J22:N22"/>
    <mergeCell ref="J49:N49"/>
    <mergeCell ref="J50:N50"/>
    <mergeCell ref="J51:N51"/>
    <mergeCell ref="J23:N23"/>
    <mergeCell ref="J24:N24"/>
    <mergeCell ref="J40:N40"/>
    <mergeCell ref="J26:N26"/>
    <mergeCell ref="J30:N30"/>
    <mergeCell ref="J31:N31"/>
    <mergeCell ref="J32:N32"/>
    <mergeCell ref="J33:N33"/>
    <mergeCell ref="J34:N34"/>
    <mergeCell ref="J35:N35"/>
    <mergeCell ref="J36:N36"/>
    <mergeCell ref="J37:N37"/>
    <mergeCell ref="J38:N38"/>
    <mergeCell ref="J65:N65"/>
    <mergeCell ref="J66:N66"/>
    <mergeCell ref="J59:N59"/>
    <mergeCell ref="J60:N60"/>
    <mergeCell ref="J61:N61"/>
    <mergeCell ref="J62:N62"/>
    <mergeCell ref="J63:N63"/>
    <mergeCell ref="J64:N64"/>
    <mergeCell ref="J58:N58"/>
    <mergeCell ref="P12:P13"/>
    <mergeCell ref="J53:N53"/>
    <mergeCell ref="J54:N54"/>
    <mergeCell ref="J55:N55"/>
    <mergeCell ref="J56:N56"/>
    <mergeCell ref="J57:N57"/>
    <mergeCell ref="J52:N52"/>
    <mergeCell ref="J41:N41"/>
    <mergeCell ref="J42:N42"/>
    <mergeCell ref="J43:N43"/>
    <mergeCell ref="J44:N44"/>
    <mergeCell ref="J45:N45"/>
    <mergeCell ref="J46:N46"/>
    <mergeCell ref="J47:N47"/>
    <mergeCell ref="J48:N48"/>
  </mergeCells>
  <conditionalFormatting sqref="A30:A61">
    <cfRule type="expression" dxfId="29" priority="26">
      <formula>AND(Show_Locked = 1,CELL("protect",A30))</formula>
    </cfRule>
  </conditionalFormatting>
  <pageMargins left="0.7" right="0.7" top="0.75" bottom="0.75" header="0.3" footer="0.3"/>
  <pageSetup orientation="portrait" r:id="rId1"/>
  <ignoredErrors>
    <ignoredError sqref="D14:E14"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1340-C65B-45E9-85F9-B445F53228B3}">
  <sheetPr codeName="Sheet6"/>
  <dimension ref="A1:G28"/>
  <sheetViews>
    <sheetView showGridLines="0" zoomScale="85" zoomScaleNormal="85" workbookViewId="0">
      <selection activeCell="C8" sqref="C8"/>
    </sheetView>
  </sheetViews>
  <sheetFormatPr defaultColWidth="8.83984375" defaultRowHeight="14.4" x14ac:dyDescent="0.55000000000000004"/>
  <cols>
    <col min="1" max="1" width="8.83984375" style="102" customWidth="1"/>
    <col min="2" max="2" width="117.83984375" style="102" bestFit="1" customWidth="1"/>
    <col min="3" max="3" width="11.41796875" style="115" bestFit="1" customWidth="1"/>
    <col min="4" max="4" width="48.83984375" style="115" customWidth="1"/>
    <col min="5" max="5" width="71.83984375" style="115" customWidth="1"/>
    <col min="6" max="16384" width="8.83984375" style="102"/>
  </cols>
  <sheetData>
    <row r="1" spans="1:7" ht="20.399999999999999" x14ac:dyDescent="0.75">
      <c r="A1" s="104" t="s">
        <v>182</v>
      </c>
    </row>
    <row r="2" spans="1:7" ht="20.399999999999999" x14ac:dyDescent="0.75">
      <c r="A2" s="104"/>
    </row>
    <row r="3" spans="1:7" x14ac:dyDescent="0.55000000000000004">
      <c r="A3" s="105" t="s">
        <v>2</v>
      </c>
      <c r="B3" s="105"/>
    </row>
    <row r="4" spans="1:7" x14ac:dyDescent="0.55000000000000004">
      <c r="A4" s="106" t="s">
        <v>22</v>
      </c>
      <c r="B4" s="106"/>
      <c r="G4" s="141"/>
    </row>
    <row r="5" spans="1:7" x14ac:dyDescent="0.55000000000000004">
      <c r="G5" s="141"/>
    </row>
    <row r="6" spans="1:7" ht="23.1" x14ac:dyDescent="0.55000000000000004">
      <c r="A6" s="323" t="s">
        <v>263</v>
      </c>
      <c r="B6" s="323"/>
      <c r="C6" s="323"/>
      <c r="D6" s="323"/>
      <c r="E6" s="323"/>
      <c r="G6" s="141"/>
    </row>
    <row r="7" spans="1:7" ht="18.3" x14ac:dyDescent="0.55000000000000004">
      <c r="A7" s="127" t="s">
        <v>183</v>
      </c>
      <c r="B7" s="128" t="s">
        <v>184</v>
      </c>
      <c r="C7" s="150" t="s">
        <v>185</v>
      </c>
      <c r="D7" s="150" t="s">
        <v>186</v>
      </c>
      <c r="E7" s="151" t="s">
        <v>187</v>
      </c>
      <c r="G7" s="141"/>
    </row>
    <row r="8" spans="1:7" ht="45.75" customHeight="1" x14ac:dyDescent="0.55000000000000004">
      <c r="A8" s="200" t="s">
        <v>188</v>
      </c>
      <c r="B8" s="149" t="s">
        <v>189</v>
      </c>
      <c r="C8" s="152"/>
      <c r="D8" s="153" t="str">
        <f>IF(C8="yes","If yes, please explain and provide the total amount of arrears:","")</f>
        <v/>
      </c>
      <c r="E8" s="161"/>
      <c r="G8" s="141" t="str">
        <f t="shared" ref="G8:G24" si="0">IF(C8="yes",IF(E8="",1,""),"")</f>
        <v/>
      </c>
    </row>
    <row r="9" spans="1:7" ht="60" customHeight="1" x14ac:dyDescent="0.55000000000000004">
      <c r="A9" s="200" t="s">
        <v>190</v>
      </c>
      <c r="B9" s="129" t="s">
        <v>191</v>
      </c>
      <c r="C9" s="154"/>
      <c r="D9" s="153" t="str">
        <f>IF(C9="yes","If yes, please explain and provide the total amount of arrears:","")</f>
        <v/>
      </c>
      <c r="E9" s="161"/>
      <c r="G9" s="141" t="str">
        <f t="shared" si="0"/>
        <v/>
      </c>
    </row>
    <row r="10" spans="1:7" ht="61.5" customHeight="1" x14ac:dyDescent="0.55000000000000004">
      <c r="A10" s="200" t="s">
        <v>192</v>
      </c>
      <c r="B10" s="129" t="s">
        <v>193</v>
      </c>
      <c r="C10" s="154"/>
      <c r="D10" s="153" t="str">
        <f>IF(C10="yes","If yes, please explain and provide the total amount of debt that is not serviced:","")</f>
        <v/>
      </c>
      <c r="E10" s="161"/>
      <c r="G10" s="141" t="str">
        <f t="shared" si="0"/>
        <v/>
      </c>
    </row>
    <row r="11" spans="1:7" ht="57" customHeight="1" x14ac:dyDescent="0.55000000000000004">
      <c r="A11" s="200" t="s">
        <v>194</v>
      </c>
      <c r="B11" s="129" t="s">
        <v>195</v>
      </c>
      <c r="C11" s="152"/>
      <c r="D11" s="153" t="str">
        <f>IF(C11="yes","If yes, please explain:","")</f>
        <v/>
      </c>
      <c r="E11" s="161"/>
      <c r="G11" s="141" t="str">
        <f t="shared" si="0"/>
        <v/>
      </c>
    </row>
    <row r="12" spans="1:7" ht="67.5" customHeight="1" x14ac:dyDescent="0.55000000000000004">
      <c r="A12" s="201" t="s">
        <v>196</v>
      </c>
      <c r="B12" s="167" t="s">
        <v>296</v>
      </c>
      <c r="C12" s="155"/>
      <c r="D12" s="153" t="str">
        <f>IF(C12="yes","If yes, please provide more details:","")</f>
        <v/>
      </c>
      <c r="E12" s="161"/>
      <c r="G12" s="141" t="str">
        <f t="shared" si="0"/>
        <v/>
      </c>
    </row>
    <row r="13" spans="1:7" ht="62.25" customHeight="1" x14ac:dyDescent="0.55000000000000004">
      <c r="A13" s="200">
        <v>6</v>
      </c>
      <c r="B13" s="130" t="s">
        <v>197</v>
      </c>
      <c r="C13" s="152"/>
      <c r="D13" s="153" t="str">
        <f>+IF(C13="yes","If yes, please provide the amount:","")</f>
        <v/>
      </c>
      <c r="E13" s="161"/>
      <c r="G13" s="141" t="str">
        <f t="shared" si="0"/>
        <v/>
      </c>
    </row>
    <row r="14" spans="1:7" ht="69.75" customHeight="1" x14ac:dyDescent="0.55000000000000004">
      <c r="A14" s="200">
        <v>7</v>
      </c>
      <c r="B14" s="130" t="s">
        <v>198</v>
      </c>
      <c r="C14" s="152"/>
      <c r="D14" s="153" t="str">
        <f>+IF(C14="yes","If yes, please provide the amount:","")</f>
        <v/>
      </c>
      <c r="E14" s="161"/>
      <c r="G14" s="141" t="str">
        <f t="shared" si="0"/>
        <v/>
      </c>
    </row>
    <row r="15" spans="1:7" ht="70.5" customHeight="1" x14ac:dyDescent="0.55000000000000004">
      <c r="A15" s="201" t="s">
        <v>281</v>
      </c>
      <c r="B15" s="131" t="s">
        <v>282</v>
      </c>
      <c r="C15" s="155"/>
      <c r="D15" s="153" t="str">
        <f>+IF(C15="yes","If yes, please provide the amount:","")</f>
        <v/>
      </c>
      <c r="E15" s="161"/>
      <c r="G15" s="141" t="str">
        <f t="shared" si="0"/>
        <v/>
      </c>
    </row>
    <row r="16" spans="1:7" ht="57.6" customHeight="1" x14ac:dyDescent="0.55000000000000004">
      <c r="A16" s="202" t="s">
        <v>199</v>
      </c>
      <c r="B16" s="132" t="s">
        <v>283</v>
      </c>
      <c r="C16" s="156"/>
      <c r="D16" s="157" t="str">
        <f>IF(C16="yes","If yes, please provide the amounts:","")</f>
        <v/>
      </c>
      <c r="E16" s="161"/>
      <c r="G16" s="141" t="str">
        <f t="shared" si="0"/>
        <v/>
      </c>
    </row>
    <row r="17" spans="1:7" ht="57.6" customHeight="1" x14ac:dyDescent="0.55000000000000004">
      <c r="A17" s="203" t="s">
        <v>200</v>
      </c>
      <c r="B17" s="133" t="s">
        <v>284</v>
      </c>
      <c r="C17" s="156"/>
      <c r="D17" s="157" t="str">
        <f>IF(C17="yes","If yes, please provide the amounts:","")</f>
        <v/>
      </c>
      <c r="E17" s="161"/>
      <c r="G17" s="141" t="str">
        <f t="shared" si="0"/>
        <v/>
      </c>
    </row>
    <row r="18" spans="1:7" ht="57.6" customHeight="1" x14ac:dyDescent="0.55000000000000004">
      <c r="A18" s="203" t="s">
        <v>244</v>
      </c>
      <c r="B18" s="133" t="s">
        <v>285</v>
      </c>
      <c r="C18" s="156"/>
      <c r="D18" s="157" t="str">
        <f>IF(C18="yes","If yes, please provide the amounts:","")</f>
        <v/>
      </c>
      <c r="E18" s="161"/>
      <c r="G18" s="141" t="str">
        <f t="shared" si="0"/>
        <v/>
      </c>
    </row>
    <row r="19" spans="1:7" ht="57.6" customHeight="1" x14ac:dyDescent="0.55000000000000004">
      <c r="A19" s="204" t="s">
        <v>245</v>
      </c>
      <c r="B19" s="148" t="s">
        <v>257</v>
      </c>
      <c r="C19" s="156"/>
      <c r="D19" s="153" t="str">
        <f>IF(C19="yes","If yes, please add which positions are eligible and what the % increase is for the collective agreement term:","")</f>
        <v/>
      </c>
      <c r="E19" s="161"/>
      <c r="G19" s="141" t="str">
        <f t="shared" si="0"/>
        <v/>
      </c>
    </row>
    <row r="20" spans="1:7" ht="57.6" customHeight="1" x14ac:dyDescent="0.55000000000000004">
      <c r="A20" s="204" t="s">
        <v>252</v>
      </c>
      <c r="B20" s="148" t="s">
        <v>258</v>
      </c>
      <c r="C20" s="156"/>
      <c r="D20" s="153" t="str">
        <f>IF(C20="yes","If yes, please add which positions are eligible and what the 2024 % increase is for cost of living:","")</f>
        <v/>
      </c>
      <c r="E20" s="161"/>
      <c r="G20" s="141" t="str">
        <f t="shared" si="0"/>
        <v/>
      </c>
    </row>
    <row r="21" spans="1:7" ht="57.6" customHeight="1" x14ac:dyDescent="0.55000000000000004">
      <c r="A21" s="204" t="s">
        <v>253</v>
      </c>
      <c r="B21" s="148" t="s">
        <v>259</v>
      </c>
      <c r="C21" s="156"/>
      <c r="D21" s="153" t="str">
        <f>IF(C21="yes","If yes, please provide further details:","")</f>
        <v/>
      </c>
      <c r="E21" s="161"/>
      <c r="G21" s="141" t="str">
        <f t="shared" si="0"/>
        <v/>
      </c>
    </row>
    <row r="22" spans="1:7" ht="57.6" customHeight="1" x14ac:dyDescent="0.55000000000000004">
      <c r="A22" s="204" t="s">
        <v>254</v>
      </c>
      <c r="B22" s="148" t="s">
        <v>260</v>
      </c>
      <c r="C22" s="156"/>
      <c r="D22" s="153" t="str">
        <f>IF(C22="yes","If yes, please provide the planned distribution amount:","")</f>
        <v/>
      </c>
      <c r="E22" s="161"/>
      <c r="G22" s="141" t="str">
        <f t="shared" si="0"/>
        <v/>
      </c>
    </row>
    <row r="23" spans="1:7" ht="57.6" customHeight="1" x14ac:dyDescent="0.55000000000000004">
      <c r="A23" s="204" t="s">
        <v>255</v>
      </c>
      <c r="B23" s="148" t="s">
        <v>261</v>
      </c>
      <c r="C23" s="156"/>
      <c r="D23" s="153" t="str">
        <f>IF(C23="yes","If yes, please provide the amount and further details:","")</f>
        <v/>
      </c>
      <c r="E23" s="161"/>
      <c r="G23" s="141" t="str">
        <f t="shared" si="0"/>
        <v/>
      </c>
    </row>
    <row r="24" spans="1:7" ht="57.6" customHeight="1" x14ac:dyDescent="0.55000000000000004">
      <c r="A24" s="204">
        <v>17</v>
      </c>
      <c r="B24" s="148" t="s">
        <v>305</v>
      </c>
      <c r="C24" s="156"/>
      <c r="D24" s="153" t="str">
        <f>IF(C24="yes","If yes, please provide the amount and further details:","")</f>
        <v/>
      </c>
      <c r="E24" s="161"/>
      <c r="G24" s="141" t="str">
        <f t="shared" si="0"/>
        <v/>
      </c>
    </row>
    <row r="25" spans="1:7" ht="57.6" customHeight="1" x14ac:dyDescent="0.55000000000000004">
      <c r="A25" s="204">
        <v>18</v>
      </c>
      <c r="B25" s="148" t="s">
        <v>262</v>
      </c>
      <c r="C25" s="156"/>
      <c r="D25" s="153" t="str">
        <f>IF(C25="yes","If yes, please provide the expense category and amount:","")</f>
        <v/>
      </c>
      <c r="E25" s="161"/>
      <c r="G25" s="141" t="str">
        <f>IF(C25="yes",IF(E25="",1,""),"")</f>
        <v/>
      </c>
    </row>
    <row r="28" spans="1:7" x14ac:dyDescent="0.55000000000000004">
      <c r="G28" s="115">
        <f>SUM(G8:G25)</f>
        <v>0</v>
      </c>
    </row>
  </sheetData>
  <sheetProtection algorithmName="SHA-512" hashValue="lzF+mo9jrCi72yLxlxunG1fPwYcVnYgxmIxWKGn1Jv13hykDP2+W9h2PSQboFOiCNscZc80bJ+cl/0ilabqr8Q==" saltValue="MtoEv+viMDVzjKFqaiauqg==" spinCount="100000" sheet="1" objects="1" scenarios="1" selectLockedCells="1"/>
  <mergeCells count="1">
    <mergeCell ref="A6:E6"/>
  </mergeCells>
  <conditionalFormatting sqref="E8:E25">
    <cfRule type="expression" dxfId="28" priority="19">
      <formula>C8="yes"</formula>
    </cfRule>
  </conditionalFormatting>
  <conditionalFormatting sqref="F8">
    <cfRule type="expression" dxfId="27" priority="18">
      <formula>$G$8=1</formula>
    </cfRule>
  </conditionalFormatting>
  <conditionalFormatting sqref="F9">
    <cfRule type="expression" dxfId="26" priority="17">
      <formula>$G$9=1</formula>
    </cfRule>
  </conditionalFormatting>
  <conditionalFormatting sqref="F10">
    <cfRule type="expression" dxfId="25" priority="16">
      <formula>$G$10=1</formula>
    </cfRule>
  </conditionalFormatting>
  <conditionalFormatting sqref="F11">
    <cfRule type="expression" dxfId="24" priority="15">
      <formula>$G11=1</formula>
    </cfRule>
  </conditionalFormatting>
  <conditionalFormatting sqref="F12">
    <cfRule type="expression" dxfId="23" priority="14">
      <formula>$G$12=1</formula>
    </cfRule>
  </conditionalFormatting>
  <conditionalFormatting sqref="F13">
    <cfRule type="expression" dxfId="22" priority="13">
      <formula>$G$13=1</formula>
    </cfRule>
  </conditionalFormatting>
  <conditionalFormatting sqref="F14">
    <cfRule type="expression" dxfId="21" priority="12">
      <formula>$G$14=1</formula>
    </cfRule>
  </conditionalFormatting>
  <conditionalFormatting sqref="F15">
    <cfRule type="expression" dxfId="20" priority="11">
      <formula>$G$15=1</formula>
    </cfRule>
  </conditionalFormatting>
  <conditionalFormatting sqref="F16">
    <cfRule type="expression" dxfId="19" priority="10">
      <formula>$G$16=1</formula>
    </cfRule>
  </conditionalFormatting>
  <conditionalFormatting sqref="F17">
    <cfRule type="expression" dxfId="18" priority="9">
      <formula>$G$17=1</formula>
    </cfRule>
  </conditionalFormatting>
  <conditionalFormatting sqref="F18">
    <cfRule type="expression" dxfId="17" priority="8">
      <formula>$G$18=1</formula>
    </cfRule>
  </conditionalFormatting>
  <conditionalFormatting sqref="F19">
    <cfRule type="expression" dxfId="16" priority="7">
      <formula>$G$19=1</formula>
    </cfRule>
  </conditionalFormatting>
  <conditionalFormatting sqref="F20">
    <cfRule type="expression" dxfId="15" priority="6">
      <formula>$G$20=1</formula>
    </cfRule>
  </conditionalFormatting>
  <conditionalFormatting sqref="F21">
    <cfRule type="expression" dxfId="14" priority="5">
      <formula>$G$21=1</formula>
    </cfRule>
  </conditionalFormatting>
  <conditionalFormatting sqref="F22">
    <cfRule type="expression" dxfId="13" priority="4">
      <formula>$G$22=1</formula>
    </cfRule>
  </conditionalFormatting>
  <conditionalFormatting sqref="F23">
    <cfRule type="expression" dxfId="12" priority="3">
      <formula>$G$23=1</formula>
    </cfRule>
  </conditionalFormatting>
  <conditionalFormatting sqref="F25">
    <cfRule type="expression" dxfId="11" priority="2">
      <formula>$G$25=1</formula>
    </cfRule>
  </conditionalFormatting>
  <conditionalFormatting sqref="F24">
    <cfRule type="expression" dxfId="10" priority="1">
      <formula>$G$24=1</formula>
    </cfRule>
  </conditionalFormatting>
  <dataValidations count="1">
    <dataValidation type="list" allowBlank="1" showInputMessage="1" showErrorMessage="1" sqref="C8:C25" xr:uid="{7B149ACB-250B-4EF8-A7FD-14BEB63219EE}">
      <formula1>"Yes, No"</formula1>
    </dataValidation>
  </dataValidations>
  <pageMargins left="0.7" right="0.7" top="0.75" bottom="0.75" header="0.3" footer="0.3"/>
  <pageSetup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8848-0B0F-44A8-9A37-CC180AE5CA07}">
  <sheetPr codeName="Sheet7"/>
  <dimension ref="A1:I44"/>
  <sheetViews>
    <sheetView showGridLines="0" workbookViewId="0">
      <selection activeCell="C23" sqref="C23"/>
    </sheetView>
  </sheetViews>
  <sheetFormatPr defaultColWidth="9.15625" defaultRowHeight="14.4" x14ac:dyDescent="0.55000000000000004"/>
  <cols>
    <col min="1" max="1" width="4.15625" style="102" customWidth="1"/>
    <col min="2" max="2" width="9.15625" style="102" customWidth="1"/>
    <col min="3" max="3" width="77.26171875" style="102" customWidth="1"/>
    <col min="4" max="4" width="111.578125" style="102" customWidth="1"/>
    <col min="5" max="5" width="3.578125" style="102" customWidth="1"/>
    <col min="6" max="6" width="75.83984375" style="102" customWidth="1"/>
    <col min="7" max="16384" width="9.15625" style="102"/>
  </cols>
  <sheetData>
    <row r="1" spans="1:9" ht="20.399999999999999" x14ac:dyDescent="0.75">
      <c r="A1" s="104" t="s">
        <v>201</v>
      </c>
    </row>
    <row r="2" spans="1:9" ht="14.7" thickBot="1" x14ac:dyDescent="0.6"/>
    <row r="3" spans="1:9" ht="16.5" customHeight="1" x14ac:dyDescent="0.55000000000000004">
      <c r="B3" s="326" t="s">
        <v>202</v>
      </c>
      <c r="C3" s="328" t="s">
        <v>272</v>
      </c>
      <c r="D3" s="324" t="s">
        <v>203</v>
      </c>
    </row>
    <row r="4" spans="1:9" ht="14.7" thickBot="1" x14ac:dyDescent="0.6">
      <c r="B4" s="327"/>
      <c r="C4" s="329"/>
      <c r="D4" s="325"/>
    </row>
    <row r="5" spans="1:9" x14ac:dyDescent="0.55000000000000004">
      <c r="B5" s="217">
        <v>310</v>
      </c>
      <c r="C5" s="218" t="s">
        <v>288</v>
      </c>
      <c r="D5" s="219" t="s">
        <v>204</v>
      </c>
    </row>
    <row r="6" spans="1:9" x14ac:dyDescent="0.55000000000000004">
      <c r="B6" s="220">
        <v>311</v>
      </c>
      <c r="C6" s="218" t="s">
        <v>289</v>
      </c>
      <c r="D6" s="221" t="s">
        <v>205</v>
      </c>
    </row>
    <row r="7" spans="1:9" x14ac:dyDescent="0.55000000000000004">
      <c r="B7" s="220">
        <v>320</v>
      </c>
      <c r="C7" s="218" t="s">
        <v>104</v>
      </c>
      <c r="D7" s="221" t="s">
        <v>206</v>
      </c>
    </row>
    <row r="8" spans="1:9" x14ac:dyDescent="0.55000000000000004">
      <c r="B8" s="220">
        <v>321</v>
      </c>
      <c r="C8" s="218" t="s">
        <v>105</v>
      </c>
      <c r="D8" s="222" t="s">
        <v>207</v>
      </c>
    </row>
    <row r="9" spans="1:9" x14ac:dyDescent="0.55000000000000004">
      <c r="B9" s="220">
        <v>322</v>
      </c>
      <c r="C9" s="218" t="s">
        <v>287</v>
      </c>
      <c r="D9" s="221" t="s">
        <v>208</v>
      </c>
    </row>
    <row r="10" spans="1:9" x14ac:dyDescent="0.55000000000000004">
      <c r="B10" s="223">
        <v>323</v>
      </c>
      <c r="C10" s="218" t="s">
        <v>106</v>
      </c>
      <c r="D10" s="221" t="s">
        <v>209</v>
      </c>
    </row>
    <row r="11" spans="1:9" x14ac:dyDescent="0.55000000000000004">
      <c r="B11" s="223">
        <v>324</v>
      </c>
      <c r="C11" s="218" t="s">
        <v>107</v>
      </c>
      <c r="D11" s="221" t="s">
        <v>210</v>
      </c>
    </row>
    <row r="12" spans="1:9" x14ac:dyDescent="0.55000000000000004">
      <c r="B12" s="223">
        <v>325</v>
      </c>
      <c r="C12" s="218" t="s">
        <v>108</v>
      </c>
      <c r="D12" s="221" t="s">
        <v>242</v>
      </c>
    </row>
    <row r="13" spans="1:9" x14ac:dyDescent="0.55000000000000004">
      <c r="B13" s="223">
        <v>326</v>
      </c>
      <c r="C13" s="218" t="s">
        <v>265</v>
      </c>
      <c r="D13" s="221" t="s">
        <v>243</v>
      </c>
    </row>
    <row r="14" spans="1:9" ht="28.8" x14ac:dyDescent="0.55000000000000004">
      <c r="B14" s="224" t="s">
        <v>117</v>
      </c>
      <c r="C14" s="218" t="s">
        <v>116</v>
      </c>
      <c r="D14" s="225" t="s">
        <v>211</v>
      </c>
      <c r="E14" s="236"/>
      <c r="F14" s="237"/>
      <c r="G14" s="236"/>
      <c r="H14" s="236"/>
      <c r="I14" s="236"/>
    </row>
    <row r="15" spans="1:9" x14ac:dyDescent="0.55000000000000004">
      <c r="B15" s="224" t="s">
        <v>119</v>
      </c>
      <c r="C15" s="218" t="s">
        <v>118</v>
      </c>
      <c r="D15" s="225" t="s">
        <v>212</v>
      </c>
      <c r="E15" s="236"/>
      <c r="F15" s="236"/>
      <c r="G15" s="236"/>
      <c r="H15" s="236"/>
      <c r="I15" s="236"/>
    </row>
    <row r="16" spans="1:9" x14ac:dyDescent="0.55000000000000004">
      <c r="B16" s="224" t="s">
        <v>121</v>
      </c>
      <c r="C16" s="218" t="s">
        <v>120</v>
      </c>
      <c r="D16" s="225" t="s">
        <v>213</v>
      </c>
      <c r="E16" s="236"/>
      <c r="F16" s="236"/>
      <c r="G16" s="236"/>
      <c r="H16" s="236"/>
      <c r="I16" s="236"/>
    </row>
    <row r="17" spans="2:9" x14ac:dyDescent="0.55000000000000004">
      <c r="B17" s="224" t="s">
        <v>123</v>
      </c>
      <c r="C17" s="218" t="s">
        <v>122</v>
      </c>
      <c r="D17" s="226" t="s">
        <v>214</v>
      </c>
      <c r="E17" s="236"/>
      <c r="F17" s="236"/>
      <c r="G17" s="236"/>
      <c r="H17" s="236"/>
      <c r="I17" s="236"/>
    </row>
    <row r="18" spans="2:9" x14ac:dyDescent="0.55000000000000004">
      <c r="B18" s="224" t="s">
        <v>125</v>
      </c>
      <c r="C18" s="218" t="s">
        <v>124</v>
      </c>
      <c r="D18" s="227" t="s">
        <v>215</v>
      </c>
      <c r="E18" s="236"/>
      <c r="F18" s="236"/>
      <c r="G18" s="236"/>
      <c r="H18" s="236"/>
      <c r="I18" s="236"/>
    </row>
    <row r="19" spans="2:9" x14ac:dyDescent="0.55000000000000004">
      <c r="B19" s="224" t="s">
        <v>127</v>
      </c>
      <c r="C19" s="218" t="s">
        <v>126</v>
      </c>
      <c r="D19" s="227" t="s">
        <v>216</v>
      </c>
      <c r="E19" s="236"/>
      <c r="F19" s="236"/>
      <c r="G19" s="236"/>
      <c r="H19" s="236"/>
      <c r="I19" s="236"/>
    </row>
    <row r="20" spans="2:9" x14ac:dyDescent="0.55000000000000004">
      <c r="B20" s="224" t="s">
        <v>129</v>
      </c>
      <c r="C20" s="218" t="s">
        <v>128</v>
      </c>
      <c r="D20" s="227" t="s">
        <v>217</v>
      </c>
    </row>
    <row r="21" spans="2:9" x14ac:dyDescent="0.55000000000000004">
      <c r="B21" s="224" t="s">
        <v>131</v>
      </c>
      <c r="C21" s="218" t="s">
        <v>130</v>
      </c>
      <c r="D21" s="227" t="s">
        <v>218</v>
      </c>
    </row>
    <row r="22" spans="2:9" x14ac:dyDescent="0.55000000000000004">
      <c r="B22" s="224" t="s">
        <v>133</v>
      </c>
      <c r="C22" s="218" t="s">
        <v>132</v>
      </c>
      <c r="D22" s="227" t="s">
        <v>219</v>
      </c>
    </row>
    <row r="23" spans="2:9" x14ac:dyDescent="0.55000000000000004">
      <c r="B23" s="224" t="s">
        <v>135</v>
      </c>
      <c r="C23" s="218" t="s">
        <v>134</v>
      </c>
      <c r="D23" s="226" t="s">
        <v>220</v>
      </c>
    </row>
    <row r="24" spans="2:9" x14ac:dyDescent="0.55000000000000004">
      <c r="B24" s="224" t="s">
        <v>137</v>
      </c>
      <c r="C24" s="218" t="s">
        <v>136</v>
      </c>
      <c r="D24" s="226" t="s">
        <v>221</v>
      </c>
    </row>
    <row r="25" spans="2:9" x14ac:dyDescent="0.55000000000000004">
      <c r="B25" s="224">
        <v>441</v>
      </c>
      <c r="C25" s="218" t="s">
        <v>138</v>
      </c>
      <c r="D25" s="227" t="s">
        <v>222</v>
      </c>
    </row>
    <row r="26" spans="2:9" x14ac:dyDescent="0.55000000000000004">
      <c r="B26" s="224" t="s">
        <v>140</v>
      </c>
      <c r="C26" s="218" t="s">
        <v>139</v>
      </c>
      <c r="D26" s="227" t="s">
        <v>223</v>
      </c>
    </row>
    <row r="27" spans="2:9" ht="57.6" x14ac:dyDescent="0.55000000000000004">
      <c r="B27" s="224" t="s">
        <v>142</v>
      </c>
      <c r="C27" s="218" t="s">
        <v>141</v>
      </c>
      <c r="D27" s="228" t="s">
        <v>224</v>
      </c>
    </row>
    <row r="28" spans="2:9" x14ac:dyDescent="0.55000000000000004">
      <c r="B28" s="224" t="s">
        <v>144</v>
      </c>
      <c r="C28" s="218" t="s">
        <v>143</v>
      </c>
      <c r="D28" s="227" t="s">
        <v>225</v>
      </c>
    </row>
    <row r="29" spans="2:9" ht="28.8" x14ac:dyDescent="0.55000000000000004">
      <c r="B29" s="224" t="s">
        <v>146</v>
      </c>
      <c r="C29" s="218" t="s">
        <v>145</v>
      </c>
      <c r="D29" s="228" t="s">
        <v>226</v>
      </c>
    </row>
    <row r="30" spans="2:9" x14ac:dyDescent="0.55000000000000004">
      <c r="B30" s="224" t="s">
        <v>148</v>
      </c>
      <c r="C30" s="218" t="s">
        <v>147</v>
      </c>
      <c r="D30" s="227" t="s">
        <v>227</v>
      </c>
    </row>
    <row r="31" spans="2:9" ht="28.8" x14ac:dyDescent="0.55000000000000004">
      <c r="B31" s="224" t="s">
        <v>150</v>
      </c>
      <c r="C31" s="218" t="s">
        <v>149</v>
      </c>
      <c r="D31" s="228" t="s">
        <v>228</v>
      </c>
    </row>
    <row r="32" spans="2:9" x14ac:dyDescent="0.55000000000000004">
      <c r="B32" s="224" t="s">
        <v>152</v>
      </c>
      <c r="C32" s="218" t="s">
        <v>151</v>
      </c>
      <c r="D32" s="229" t="s">
        <v>229</v>
      </c>
    </row>
    <row r="33" spans="2:4" x14ac:dyDescent="0.55000000000000004">
      <c r="B33" s="224" t="s">
        <v>154</v>
      </c>
      <c r="C33" s="218" t="s">
        <v>153</v>
      </c>
      <c r="D33" s="227" t="s">
        <v>230</v>
      </c>
    </row>
    <row r="34" spans="2:4" x14ac:dyDescent="0.55000000000000004">
      <c r="B34" s="224" t="s">
        <v>156</v>
      </c>
      <c r="C34" s="218" t="s">
        <v>155</v>
      </c>
      <c r="D34" s="227" t="s">
        <v>231</v>
      </c>
    </row>
    <row r="35" spans="2:4" x14ac:dyDescent="0.55000000000000004">
      <c r="B35" s="224" t="s">
        <v>158</v>
      </c>
      <c r="C35" s="218" t="s">
        <v>157</v>
      </c>
      <c r="D35" s="227" t="s">
        <v>232</v>
      </c>
    </row>
    <row r="36" spans="2:4" ht="28.8" x14ac:dyDescent="0.55000000000000004">
      <c r="B36" s="224" t="s">
        <v>160</v>
      </c>
      <c r="C36" s="218" t="s">
        <v>159</v>
      </c>
      <c r="D36" s="230" t="s">
        <v>233</v>
      </c>
    </row>
    <row r="37" spans="2:4" ht="28.8" x14ac:dyDescent="0.55000000000000004">
      <c r="B37" s="224" t="s">
        <v>162</v>
      </c>
      <c r="C37" s="218" t="s">
        <v>161</v>
      </c>
      <c r="D37" s="229" t="s">
        <v>234</v>
      </c>
    </row>
    <row r="38" spans="2:4" x14ac:dyDescent="0.55000000000000004">
      <c r="B38" s="224" t="s">
        <v>164</v>
      </c>
      <c r="C38" s="218" t="s">
        <v>163</v>
      </c>
      <c r="D38" s="227" t="s">
        <v>235</v>
      </c>
    </row>
    <row r="39" spans="2:4" x14ac:dyDescent="0.55000000000000004">
      <c r="B39" s="231" t="s">
        <v>166</v>
      </c>
      <c r="C39" s="218" t="s">
        <v>165</v>
      </c>
      <c r="D39" s="232" t="s">
        <v>236</v>
      </c>
    </row>
    <row r="40" spans="2:4" x14ac:dyDescent="0.55000000000000004">
      <c r="B40" s="231" t="s">
        <v>168</v>
      </c>
      <c r="C40" s="218" t="s">
        <v>167</v>
      </c>
      <c r="D40" s="232" t="s">
        <v>237</v>
      </c>
    </row>
    <row r="41" spans="2:4" x14ac:dyDescent="0.55000000000000004">
      <c r="B41" s="231" t="s">
        <v>170</v>
      </c>
      <c r="C41" s="218" t="s">
        <v>169</v>
      </c>
      <c r="D41" s="232" t="s">
        <v>238</v>
      </c>
    </row>
    <row r="42" spans="2:4" ht="28.8" x14ac:dyDescent="0.55000000000000004">
      <c r="B42" s="231" t="s">
        <v>172</v>
      </c>
      <c r="C42" s="218" t="s">
        <v>171</v>
      </c>
      <c r="D42" s="233" t="s">
        <v>239</v>
      </c>
    </row>
    <row r="43" spans="2:4" x14ac:dyDescent="0.55000000000000004">
      <c r="B43" s="231" t="s">
        <v>174</v>
      </c>
      <c r="C43" s="218" t="s">
        <v>173</v>
      </c>
      <c r="D43" s="232" t="s">
        <v>240</v>
      </c>
    </row>
    <row r="44" spans="2:4" ht="14.7" thickBot="1" x14ac:dyDescent="0.6">
      <c r="B44" s="234" t="s">
        <v>176</v>
      </c>
      <c r="C44" s="218" t="s">
        <v>175</v>
      </c>
      <c r="D44" s="235" t="s">
        <v>241</v>
      </c>
    </row>
  </sheetData>
  <sheetProtection algorithmName="SHA-512" hashValue="e682eXhNhpJiqyCUrQlm3bh32NEh5bgKTCp2sUmzxG1Xl5rBgRlEC7LpI5RnI1lIXodS6f/5zVFGf7N4WhM/jg==" saltValue="NtqMIDBUAS+UhZPL3EAEuw==" spinCount="100000" sheet="1" objects="1" scenarios="1"/>
  <autoFilter ref="A4:I44" xr:uid="{7E968848-0B0F-44A8-9A37-CC180AE5CA07}"/>
  <mergeCells count="3">
    <mergeCell ref="D3:D4"/>
    <mergeCell ref="B3:B4"/>
    <mergeCell ref="C3:C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OP Word" ma:contentTypeID="0x0101006450AF52053E4366878046AAF3AB30AB00F4DA677B379E004E95BE8618F936A982" ma:contentTypeVersion="30" ma:contentTypeDescription="Basis of all company Word documents." ma:contentTypeScope="" ma:versionID="b71e361ba4079759a7a7edaae69520db">
  <xsd:schema xmlns:xsd="http://www.w3.org/2001/XMLSchema" xmlns:xs="http://www.w3.org/2001/XMLSchema" xmlns:p="http://schemas.microsoft.com/office/2006/metadata/properties" xmlns:ns2="821ebe7e-5b53-4faa-abb9-4a80eed697b5" xmlns:ns3="165b19e7-bd48-44bc-ae9f-d38b7c2f2ede" targetNamespace="http://schemas.microsoft.com/office/2006/metadata/properties" ma:root="true" ma:fieldsID="0f87f0ca99c988a0ca513a34c4622f44" ns2:_="" ns3:_="">
    <xsd:import namespace="821ebe7e-5b53-4faa-abb9-4a80eed697b5"/>
    <xsd:import namespace="165b19e7-bd48-44bc-ae9f-d38b7c2f2ede"/>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element ref="ns3:MediaServiceMetadata" minOccurs="0"/>
                <xsd:element ref="ns3:MediaServiceFastMetadata" minOccurs="0"/>
                <xsd:element ref="ns3:MediaServiceDateTaken" minOccurs="0"/>
                <xsd:element ref="ns3:MediaLengthInSeconds"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1ebe7e-5b53-4faa-abb9-4a80eed697b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default="1;#Human Services|118fdf37-3eb0-4f3d-9794-08c6dc12769c"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ca5e71e-6d80-4314-bc5c-b8377f95adfe}" ma:internalName="TaxCatchAll" ma:showField="CatchAllData" ma:web="821ebe7e-5b53-4faa-abb9-4a80eed697b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ca5e71e-6d80-4314-bc5c-b8377f95adfe}" ma:internalName="TaxCatchAllLabel" ma:readOnly="true" ma:showField="CatchAllDataLabel" ma:web="821ebe7e-5b53-4faa-abb9-4a80eed697b5">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default="2;#Early Years and Child Care Services|ce06aa10-9999-42e6-922f-4e4b46a41053"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default="3;#Communications|c6d9d51b-55c7-4d1b-a96f-1883fe1d44e4"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b77d1e8a-5db7-483c-9b23-740035cc05a6"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ma:description="The date of the document." ma:internalName="SIZADate" ma:readOnly="fals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5b19e7-bd48-44bc-ae9f-d38b7c2f2ede"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fa93b17b-eca5-4df2-9431-61ba77a6f1f7" ma:termSetId="09814cd3-568e-fe90-9814-8d621ff8fb84" ma:anchorId="fba54fb3-c3e1-fe81-a776-ca4b69148c4d" ma:open="true" ma:isKeyword="false">
      <xsd:complexType>
        <xsd:sequence>
          <xsd:element ref="pc:Terms" minOccurs="0" maxOccurs="1"/>
        </xsd:sequence>
      </xsd:complex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OCR" ma:index="43" nillable="true" ma:displayName="Extracted Text" ma:internalName="MediaServiceOCR" ma:readOnly="true">
      <xsd:simpleType>
        <xsd:restriction base="dms:Note">
          <xsd:maxLength value="255"/>
        </xsd:restriction>
      </xsd:simpleType>
    </xsd:element>
    <xsd:element name="MediaServiceLocation" ma:index="44" nillable="true" ma:displayName="Location" ma:indexed="true" ma:internalName="MediaServiceLocation" ma:readOnly="true">
      <xsd:simpleType>
        <xsd:restriction base="dms:Text"/>
      </xsd:simpleType>
    </xsd:element>
    <xsd:element name="MediaServiceObjectDetectorVersions" ma:index="45" nillable="true" ma:displayName="MediaServiceObjectDetectorVersions" ma:hidden="true" ma:indexed="true" ma:internalName="MediaServiceObjectDetectorVersions" ma:readOnly="true">
      <xsd:simpleType>
        <xsd:restriction base="dms:Text"/>
      </xsd:simpleType>
    </xsd:element>
    <xsd:element name="MediaServiceSearchProperties" ma:index="4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aba50052a024fb29595ecca5fbbaa4e xmlns="821ebe7e-5b53-4faa-abb9-4a80eed697b5">
      <Terms xmlns="http://schemas.microsoft.com/office/infopath/2007/PartnerControls">
        <TermInfo xmlns="http://schemas.microsoft.com/office/infopath/2007/PartnerControls">
          <TermName xmlns="http://schemas.microsoft.com/office/infopath/2007/PartnerControls">Early Years and Child Care Services</TermName>
          <TermId xmlns="http://schemas.microsoft.com/office/infopath/2007/PartnerControls">ce06aa10-9999-42e6-922f-4e4b46a41053</TermId>
        </TermInfo>
      </Terms>
    </oaba50052a024fb29595ecca5fbbaa4e>
    <leed0c44d2ac42d791805961a1e6b6e0 xmlns="821ebe7e-5b53-4faa-abb9-4a80eed697b5">
      <Terms xmlns="http://schemas.microsoft.com/office/infopath/2007/PartnerControls"/>
    </leed0c44d2ac42d791805961a1e6b6e0>
    <SIZAAuthor xmlns="821ebe7e-5b53-4faa-abb9-4a80eed697b5">
      <UserInfo>
        <DisplayName/>
        <AccountId xsi:nil="true"/>
        <AccountType/>
      </UserInfo>
    </SIZAAuthor>
    <c816cc0c51d043a4907164997a81cf13 xmlns="821ebe7e-5b53-4faa-abb9-4a80eed697b5">
      <Terms xmlns="http://schemas.microsoft.com/office/infopath/2007/PartnerControls"/>
    </c816cc0c51d043a4907164997a81cf13>
    <if2ef2b6bf4346d0a9a60e9784f95a0d xmlns="821ebe7e-5b53-4faa-abb9-4a80eed697b5">
      <Terms xmlns="http://schemas.microsoft.com/office/infopath/2007/PartnerControls"/>
    </if2ef2b6bf4346d0a9a60e9784f95a0d>
    <SIZASubject xmlns="821ebe7e-5b53-4faa-abb9-4a80eed697b5" xsi:nil="true"/>
    <i7c7954a6da6485baed72bf62adc9a98 xmlns="821ebe7e-5b53-4faa-abb9-4a80eed697b5">
      <Terms xmlns="http://schemas.microsoft.com/office/infopath/2007/PartnerControls"/>
    </i7c7954a6da6485baed72bf62adc9a98>
    <i09ce8ea77e04d5b937fa0a29b257c75 xmlns="821ebe7e-5b53-4faa-abb9-4a80eed697b5">
      <Terms xmlns="http://schemas.microsoft.com/office/infopath/2007/PartnerControls"/>
    </i09ce8ea77e04d5b937fa0a29b257c75>
    <TaxCatchAll xmlns="821ebe7e-5b53-4faa-abb9-4a80eed697b5">
      <Value>99</Value>
      <Value>2</Value>
      <Value>1</Value>
    </TaxCatchAll>
    <lcf76f155ced4ddcb4097134ff3c332f xmlns="165b19e7-bd48-44bc-ae9f-d38b7c2f2ede">
      <Terms xmlns="http://schemas.microsoft.com/office/infopath/2007/PartnerControls"/>
    </lcf76f155ced4ddcb4097134ff3c332f>
    <SIZARecordsEventDate xmlns="821ebe7e-5b53-4faa-abb9-4a80eed697b5" xsi:nil="true"/>
    <b84c496a5d0b4e848eae240e679f45e7 xmlns="821ebe7e-5b53-4faa-abb9-4a80eed697b5">
      <Terms xmlns="http://schemas.microsoft.com/office/infopath/2007/PartnerControls">
        <TermInfo xmlns="http://schemas.microsoft.com/office/infopath/2007/PartnerControls">
          <TermName xmlns="http://schemas.microsoft.com/office/infopath/2007/PartnerControls">Human Services</TermName>
          <TermId xmlns="http://schemas.microsoft.com/office/infopath/2007/PartnerControls">118fdf37-3eb0-4f3d-9794-08c6dc12769c</TermId>
        </TermInfo>
      </Terms>
    </b84c496a5d0b4e848eae240e679f45e7>
    <d4d6d7f2852d41a09afacf0336fedee9 xmlns="821ebe7e-5b53-4faa-abb9-4a80eed697b5">
      <Terms xmlns="http://schemas.microsoft.com/office/infopath/2007/PartnerControls">
        <TermInfo xmlns="http://schemas.microsoft.com/office/infopath/2007/PartnerControls">
          <TermName xmlns="http://schemas.microsoft.com/office/infopath/2007/PartnerControls">Early Learning and Child Care Services</TermName>
          <TermId xmlns="http://schemas.microsoft.com/office/infopath/2007/PartnerControls">f20bb475-eba7-490d-998b-2d872e05fa57</TermId>
        </TermInfo>
      </Terms>
    </d4d6d7f2852d41a09afacf0336fedee9>
    <SIZADate xmlns="821ebe7e-5b53-4faa-abb9-4a80eed697b5">2023-09-11T15:41:26+00:00</SIZADate>
    <_dlc_DocId xmlns="821ebe7e-5b53-4faa-abb9-4a80eed697b5">RZVXNEC2MVYU-131264259-3195</_dlc_DocId>
    <_dlc_DocIdUrl xmlns="821ebe7e-5b53-4faa-abb9-4a80eed697b5">
      <Url>https://peelregionca.sharepoint.com/teams/S344/_layouts/15/DocIdRedir.aspx?ID=RZVXNEC2MVYU-131264259-3195</Url>
      <Description>RZVXNEC2MVYU-131264259-3195</Description>
    </_dlc_DocIdUrl>
    <SharedWithUsers xmlns="821ebe7e-5b53-4faa-abb9-4a80eed697b5">
      <UserInfo>
        <DisplayName>Barillas, Jeffrey</DisplayName>
        <AccountId>20</AccountId>
        <AccountType/>
      </UserInfo>
    </SharedWithUsers>
  </documentManagement>
</p:properties>
</file>

<file path=customXml/itemProps1.xml><?xml version="1.0" encoding="utf-8"?>
<ds:datastoreItem xmlns:ds="http://schemas.openxmlformats.org/officeDocument/2006/customXml" ds:itemID="{74F6C229-7F19-4C40-BC33-FB3F70FCDA8C}">
  <ds:schemaRefs>
    <ds:schemaRef ds:uri="http://schemas.microsoft.com/sharepoint/v3/contenttype/forms"/>
  </ds:schemaRefs>
</ds:datastoreItem>
</file>

<file path=customXml/itemProps2.xml><?xml version="1.0" encoding="utf-8"?>
<ds:datastoreItem xmlns:ds="http://schemas.openxmlformats.org/officeDocument/2006/customXml" ds:itemID="{A8AE50BA-D205-4109-A7A2-9C229C66725D}">
  <ds:schemaRefs>
    <ds:schemaRef ds:uri="http://schemas.microsoft.com/sharepoint/events"/>
  </ds:schemaRefs>
</ds:datastoreItem>
</file>

<file path=customXml/itemProps3.xml><?xml version="1.0" encoding="utf-8"?>
<ds:datastoreItem xmlns:ds="http://schemas.openxmlformats.org/officeDocument/2006/customXml" ds:itemID="{2A4AF817-2571-47CE-A9FE-C0196CB58EC5}"/>
</file>

<file path=customXml/itemProps4.xml><?xml version="1.0" encoding="utf-8"?>
<ds:datastoreItem xmlns:ds="http://schemas.openxmlformats.org/officeDocument/2006/customXml" ds:itemID="{37DA99C8-9B36-4CBB-A68A-197AE82C61DD}">
  <ds:schemaRefs>
    <ds:schemaRef ds:uri="http://purl.org/dc/dcmitype/"/>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531dc9fb-5ecc-4b07-99b4-de64da42c87c"/>
    <ds:schemaRef ds:uri="http://schemas.microsoft.com/office/infopath/2007/PartnerControls"/>
    <ds:schemaRef ds:uri="http://schemas.openxmlformats.org/package/2006/metadata/core-properties"/>
    <ds:schemaRef ds:uri="11242b2e-1414-46f9-bf21-8a9416af2e36"/>
  </ds:schemaRefs>
</ds:datastoreItem>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1 - Instructions</vt:lpstr>
      <vt:lpstr>2 - Attestations</vt:lpstr>
      <vt:lpstr>3 - Rates and Capacity Info</vt:lpstr>
      <vt:lpstr>4 - Staffing Information</vt:lpstr>
      <vt:lpstr>4 - Financial Data</vt:lpstr>
      <vt:lpstr>5 - Financial Questionnaire</vt:lpstr>
      <vt:lpstr>6 - FAIR Line Num. Definitions</vt:lpstr>
      <vt:lpstr>AI_Benefits</vt:lpstr>
      <vt:lpstr>AI_Sal</vt:lpstr>
      <vt:lpstr>CC_TtlSal</vt:lpstr>
      <vt:lpstr>'4 - Staffing Information'!Print_Area</vt:lpstr>
      <vt:lpstr>Ttl_AI</vt:lpstr>
      <vt:lpstr>Ttl_WEG</vt:lpstr>
      <vt:lpstr>Ttl_WF</vt:lpstr>
      <vt:lpstr>Ttl_WF_Sal</vt:lpstr>
      <vt:lpstr>WF_Benefits</vt:lpstr>
      <vt:lpstr>WF_Sal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Desai, Salma</dc:creator>
  <cp:keywords/>
  <dc:description/>
  <cp:lastModifiedBy>Wong, Simon</cp:lastModifiedBy>
  <cp:revision/>
  <dcterms:created xsi:type="dcterms:W3CDTF">2023-08-16T13:21:33Z</dcterms:created>
  <dcterms:modified xsi:type="dcterms:W3CDTF">2024-03-04T18:51:50Z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0x0101006450AF52053E4366878046AAF3AB30AB00F4DA677B379E004E95BE8618F936A982</vt:lpwstr>
  </property>
  <property fmtid="{D5CDD505-2E9C-101B-9397-08002B2CF9AE}" pid="3" name="SIZADivision">
    <vt:lpwstr>2;#Early Years and Child Care Services|ce06aa10-9999-42e6-922f-4e4b46a41053</vt:lpwstr>
  </property>
  <property fmtid="{D5CDD505-2E9C-101B-9397-08002B2CF9AE}" pid="4" name="SIZASection">
    <vt:lpwstr>99;#Early Learning and Child Care Services|f20bb475-eba7-490d-998b-2d872e05fa57</vt:lpwstr>
  </property>
  <property fmtid="{D5CDD505-2E9C-101B-9397-08002B2CF9AE}" pid="5" name="SIZADepartment">
    <vt:lpwstr>1;#Human Services|118fdf37-3eb0-4f3d-9794-08c6dc12769c</vt:lpwstr>
  </property>
  <property fmtid="{D5CDD505-2E9C-101B-9397-08002B2CF9AE}" pid="6" name="_dlc_DocIdItemGuid">
    <vt:lpwstr>30bd7b51-c97d-4b1b-acdf-f714ad0cad51</vt:lpwstr>
  </property>
  <property fmtid="{D5CDD505-2E9C-101B-9397-08002B2CF9AE}" pid="7" name="SIZAService">
    <vt:lpwstr/>
  </property>
  <property fmtid="{D5CDD505-2E9C-101B-9397-08002B2CF9AE}" pid="8" name="SIZADocumentType">
    <vt:lpwstr/>
  </property>
  <property fmtid="{D5CDD505-2E9C-101B-9397-08002B2CF9AE}" pid="9" name="MediaServiceImageTags">
    <vt:lpwstr/>
  </property>
  <property fmtid="{D5CDD505-2E9C-101B-9397-08002B2CF9AE}" pid="10" name="SIZADocumentSubType">
    <vt:lpwstr/>
  </property>
  <property fmtid="{D5CDD505-2E9C-101B-9397-08002B2CF9AE}" pid="11" name="SIZAKeywords">
    <vt:lpwstr/>
  </property>
  <property fmtid="{D5CDD505-2E9C-101B-9397-08002B2CF9AE}" pid="12" name="SIZARecordClassification">
    <vt:lpwstr/>
  </property>
</Properties>
</file>