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AFE3\Safe3Folders\68484\Desktop\1 - PFA Advisor\CWELCC\"/>
    </mc:Choice>
  </mc:AlternateContent>
  <xr:revisionPtr revIDLastSave="0" documentId="13_ncr:1_{14AD525D-8B0E-47E9-B3E2-D8C433D54A02}" xr6:coauthVersionLast="47" xr6:coauthVersionMax="47" xr10:uidLastSave="{00000000-0000-0000-0000-000000000000}"/>
  <workbookProtection workbookAlgorithmName="SHA-512" workbookHashValue="nJVkgS425e1t08jl6YIpLbpk089cLc32A+kQr0wLO1HvGUirB4A3quBfuMSLwgJUyB+gI1PK9Do/On0Pnw16Vw==" workbookSaltValue="2jC3efnrPq5LSR2VK/hMwQ==" workbookSpinCount="100000" lockStructure="1"/>
  <bookViews>
    <workbookView xWindow="28680" yWindow="-120" windowWidth="29040" windowHeight="15840" tabRatio="814" xr2:uid="{F8E9CC5A-F927-46D7-A86E-F9E4B658F4DD}"/>
  </bookViews>
  <sheets>
    <sheet name="1 - Instructions" sheetId="6" r:id="rId1"/>
    <sheet name="2 - Attestations" sheetId="7" r:id="rId2"/>
    <sheet name="3 - Rates and Capacity Info" sheetId="3" r:id="rId3"/>
    <sheet name="4 - Staffing Information" sheetId="2" state="hidden" r:id="rId4"/>
    <sheet name="4 - Financial Data" sheetId="1" r:id="rId5"/>
    <sheet name="5 - FAIR Line Num. Definitions" sheetId="5" r:id="rId6"/>
  </sheets>
  <externalReferences>
    <externalReference r:id="rId7"/>
    <externalReference r:id="rId8"/>
  </externalReferences>
  <definedNames>
    <definedName name="_xlnm._FilterDatabase" localSheetId="3" hidden="1">'4 - Staffing Information'!$2:$62</definedName>
    <definedName name="AdminShrdAlloc_Site1">#REF!</definedName>
    <definedName name="AdminShrdAlloc_Site10">#REF!</definedName>
    <definedName name="AdminShrdAlloc_Site11">#REF!</definedName>
    <definedName name="AdminShrdAlloc_Site2">#REF!</definedName>
    <definedName name="AdminShrdAlloc_Site3">#REF!</definedName>
    <definedName name="AdminShrdAlloc_Site4">#REF!</definedName>
    <definedName name="AdminShrdAlloc_Site5">#REF!</definedName>
    <definedName name="AdminShrdAlloc_Site6">#REF!</definedName>
    <definedName name="AdminShrdAlloc_Site7">#REF!</definedName>
    <definedName name="AdminShrdAlloc_Site8">#REF!</definedName>
    <definedName name="AdminShrdAlloc_Site9">#REF!</definedName>
    <definedName name="AdminShrdStaff_BenAvg">#REF!</definedName>
    <definedName name="Ag_OtherExp1">'[1]Agency CB Budget'!$C$47</definedName>
    <definedName name="Ag_OtherExp2">'[1]Agency CB Budget'!$C$48</definedName>
    <definedName name="Ag_OtherExp3">'[1]Agency CB Budget'!$C$49</definedName>
    <definedName name="Ag_OtherExp4">'[1]Agency CB Budget'!$C$50</definedName>
    <definedName name="Ag_OtherRev1">'[1]Agency CB Budget'!$C$61</definedName>
    <definedName name="Ag_OtherRev2">'[1]Agency CB Budget'!$C$62</definedName>
    <definedName name="Ag_OtherRev3">'[1]Agency CB Budget'!$C$63</definedName>
    <definedName name="Agency_Name">[1]!Tbl_Agency[Head Office]</definedName>
    <definedName name="AgExpAlloc_Site1">'[1]Agency CB Budget'!#REF!</definedName>
    <definedName name="AgExpAlloc_Site10">'[1]Agency CB Budget'!#REF!</definedName>
    <definedName name="AgExpAlloc_Site11">'[1]Agency CB Budget'!#REF!</definedName>
    <definedName name="AgExpAlloc_Site2">'[1]Agency CB Budget'!#REF!</definedName>
    <definedName name="AgExpAlloc_Site3">'[1]Agency CB Budget'!#REF!</definedName>
    <definedName name="AgExpAlloc_Site4">'[1]Agency CB Budget'!#REF!</definedName>
    <definedName name="AgExpAlloc_Site5">'[1]Agency CB Budget'!#REF!</definedName>
    <definedName name="AgExpAlloc_Site6">'[1]Agency CB Budget'!#REF!</definedName>
    <definedName name="AgExpAlloc_Site7">'[1]Agency CB Budget'!#REF!</definedName>
    <definedName name="AgExpAlloc_Site8">'[1]Agency CB Budget'!#REF!</definedName>
    <definedName name="AgExpAlloc_Site9">'[1]Agency CB Budget'!#REF!</definedName>
    <definedName name="AgRevAlloc_Site1">'[1]Agency CB Budget'!#REF!</definedName>
    <definedName name="AgRevAlloc_Site10">'[1]Agency CB Budget'!#REF!</definedName>
    <definedName name="AgRevAlloc_Site11">'[1]Agency CB Budget'!#REF!</definedName>
    <definedName name="AgRevAlloc_Site2">'[1]Agency CB Budget'!#REF!</definedName>
    <definedName name="AgRevAlloc_Site3">'[1]Agency CB Budget'!#REF!</definedName>
    <definedName name="AgRevAlloc_Site4">'[1]Agency CB Budget'!#REF!</definedName>
    <definedName name="AgRevAlloc_Site5">'[1]Agency CB Budget'!#REF!</definedName>
    <definedName name="AgRevAlloc_Site6">'[1]Agency CB Budget'!#REF!</definedName>
    <definedName name="AgRevAlloc_Site7">'[1]Agency CB Budget'!#REF!</definedName>
    <definedName name="AgRevAlloc_Site8">'[1]Agency CB Budget'!#REF!</definedName>
    <definedName name="AgRevAlloc_Site9">'[1]Agency CB Budget'!#REF!</definedName>
    <definedName name="AI_Benefits">'4 - Staffing Information'!$AK$62</definedName>
    <definedName name="AI_Sal">'4 - Staffing Information'!$AJ$62</definedName>
    <definedName name="Budget_Yr">#REF!</definedName>
    <definedName name="CC_TtlSal">'4 - Staffing Information'!$L$62</definedName>
    <definedName name="CC_TtlSal_FamGrp">'4 - Staffing Information'!#REF!</definedName>
    <definedName name="CC_TtlSal_Inf">'4 - Staffing Information'!#REF!</definedName>
    <definedName name="CC_TtlSal_JKSK_BA">'4 - Staffing Information'!#REF!</definedName>
    <definedName name="CC_TtlSal_JKSK_FD">'4 - Staffing Information'!#REF!</definedName>
    <definedName name="CC_TtlSal_Pre">'4 - Staffing Information'!#REF!</definedName>
    <definedName name="CC_TtlSal_SA_BA">'4 - Staffing Information'!#REF!</definedName>
    <definedName name="CC_TtlSal_SA_FD">'4 - Staffing Information'!#REF!</definedName>
    <definedName name="CC_TtlSal_Tod">'4 - Staffing Information'!#REF!</definedName>
    <definedName name="CC_TtlWEG">'4 - Staffing Information'!#REF!</definedName>
    <definedName name="CC_TtlWFC">'4 - Staffing Information'!#REF!</definedName>
    <definedName name="_xlnm.Criteria" localSheetId="3">'4 - Staffing Information'!#REF!</definedName>
    <definedName name="Exp_FamGrp">'4 - Staffing Information'!#REF!</definedName>
    <definedName name="Exp_Inf">'4 - Staffing Information'!#REF!</definedName>
    <definedName name="Exp_JKSK_BA">'4 - Staffing Information'!#REF!</definedName>
    <definedName name="Exp_JKSK_FD">'4 - Staffing Information'!#REF!</definedName>
    <definedName name="Exp_Pre">'4 - Staffing Information'!#REF!</definedName>
    <definedName name="Exp_SA_BA">'4 - Staffing Information'!#REF!</definedName>
    <definedName name="Exp_SA_FD">'4 - Staffing Information'!#REF!</definedName>
    <definedName name="Exp_Tod">'4 - Staffing Information'!#REF!</definedName>
    <definedName name="GenOp_Funding">'[1]Data Validation'!$O$2</definedName>
    <definedName name="HCC_NumberHomes">#REF!</definedName>
    <definedName name="HCC_WEG">#REF!</definedName>
    <definedName name="PayEquity_Funding">'[1]Data Validation'!$O$3</definedName>
    <definedName name="Percentage_Expenditures">'4 - Staffing Information'!#REF!</definedName>
    <definedName name="Percentage_Revenues">'4 - Staffing Information'!#REF!</definedName>
    <definedName name="_xlnm.Print_Area" localSheetId="3">'4 - Staffing Information'!$A$1:$Q$62</definedName>
    <definedName name="_xlnm.Print_Titles" localSheetId="3">'4 - Staffing Information'!#REF!</definedName>
    <definedName name="Rev_FamGrp">'4 - Staffing Information'!#REF!</definedName>
    <definedName name="Rev_Inf">'4 - Staffing Information'!#REF!</definedName>
    <definedName name="Rev_JKSK_BA">'4 - Staffing Information'!#REF!</definedName>
    <definedName name="Rev_JKSK_FD">'4 - Staffing Information'!#REF!</definedName>
    <definedName name="Rev_Pre">'4 - Staffing Information'!#REF!</definedName>
    <definedName name="Rev_SA_BA">'4 - Staffing Information'!#REF!</definedName>
    <definedName name="Rev_SA_FD">'4 - Staffing Information'!#REF!</definedName>
    <definedName name="Rev_Tod">'4 - Staffing Information'!#REF!</definedName>
    <definedName name="Site_Ttl_Benefits">'4 - Staffing Information'!#REF!</definedName>
    <definedName name="Site_Ttl_Sal">'4 - Staffing Information'!#REF!</definedName>
    <definedName name="Site_TtlLicCap">'4 - Staffing Information'!#REF!</definedName>
    <definedName name="Site_WEG_Revenue">'4 - Staffing Information'!#REF!</definedName>
    <definedName name="Site_WrkComp_Revenue">'4 - Staffing Information'!#REF!</definedName>
    <definedName name="Site1_AdminShrdStaffTtl">#REF!</definedName>
    <definedName name="Site10_AdminShrdStaffTtl">#REF!</definedName>
    <definedName name="Site11_AdminShrdStaffTtl">#REF!</definedName>
    <definedName name="Site2_AdminShrdStaffTtl">#REF!</definedName>
    <definedName name="Site3_AdminShrdStaffTtl">#REF!</definedName>
    <definedName name="Site4_AdminShrdStaffTtl">#REF!</definedName>
    <definedName name="Site5_AdminShrdStaffTtl">#REF!</definedName>
    <definedName name="Site6_AdminShrdStaffTtl">#REF!</definedName>
    <definedName name="Site7_AdminShrdStaffTtl">#REF!</definedName>
    <definedName name="Site8_AdminShrdStaffTtl">#REF!</definedName>
    <definedName name="Site9_AdminShrdStaffTtl">#REF!</definedName>
    <definedName name="SNR_Agency">'[2]K1 - Estimated Operating Budget'!$D$11</definedName>
    <definedName name="Total_AdminShrdCC_Ben">#REF!</definedName>
    <definedName name="Ttl_AdminShrdCC_Sal">#REF!</definedName>
    <definedName name="Ttl_AdminShrdHCC_Ben">#REF!</definedName>
    <definedName name="Ttl_AdminShrdHCC_Sal">#REF!</definedName>
    <definedName name="Ttl_AI">'4 - Staffing Information'!$AL$62</definedName>
    <definedName name="Ttl_AI_AdmShrdStaff_CC">#REF!</definedName>
    <definedName name="Ttl_AI_AdmShrdStaff_HCC">#REF!</definedName>
    <definedName name="Ttl_AI_HCC">#REF!</definedName>
    <definedName name="Ttl_WEG">'4 - Staffing Information'!$Z$62</definedName>
    <definedName name="Ttl_WEG_AdmShrdStaff_CC">#REF!</definedName>
    <definedName name="Ttl_WEG_AdmShrdStaff_HCC">#REF!</definedName>
    <definedName name="Ttl_WEG_HCC">#REF!</definedName>
    <definedName name="Ttl_WF">'4 - Staffing Information'!$AF$62</definedName>
    <definedName name="Ttl_WF_AdmShrdStaff_CC">#REF!</definedName>
    <definedName name="Ttl_WF_AdmShrdStaff_HCC">#REF!</definedName>
    <definedName name="Ttl_WF_HCC">#REF!</definedName>
    <definedName name="Ttl_WF_Sal">'4 - Staffing Information'!$AF$62</definedName>
    <definedName name="WF_Benefits">'4 - Staffing Information'!$AE$62</definedName>
    <definedName name="WF_Sal">'4 - Staffing Information'!$AD$62</definedName>
    <definedName name="Workdays">SUM([2]!CEWS[[#Totals],[Jan]:[Dec]])</definedName>
    <definedName name="Year">'[1]Agency CB Budget'!$C$13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 l="1"/>
  <c r="J22" i="2"/>
  <c r="J23" i="2"/>
  <c r="J24" i="2"/>
  <c r="J25" i="2"/>
  <c r="J26" i="2"/>
  <c r="J27" i="2"/>
  <c r="J28" i="2"/>
  <c r="J29" i="2"/>
  <c r="J30" i="2"/>
  <c r="J31" i="2"/>
  <c r="J32" i="2"/>
  <c r="J33" i="2"/>
  <c r="J34" i="2"/>
  <c r="J35" i="2"/>
  <c r="J36" i="2"/>
  <c r="J37" i="2"/>
  <c r="J38" i="2"/>
  <c r="J39" i="2"/>
  <c r="J40" i="2"/>
  <c r="L21" i="2"/>
  <c r="L22" i="2"/>
  <c r="L23" i="2"/>
  <c r="L24" i="2"/>
  <c r="L25" i="2"/>
  <c r="L26" i="2"/>
  <c r="O26" i="2" s="1"/>
  <c r="L27" i="2"/>
  <c r="L28" i="2"/>
  <c r="L29" i="2"/>
  <c r="L30" i="2"/>
  <c r="L31" i="2"/>
  <c r="L32" i="2"/>
  <c r="L33" i="2"/>
  <c r="L34" i="2"/>
  <c r="L35" i="2"/>
  <c r="L36" i="2"/>
  <c r="L37" i="2"/>
  <c r="L38" i="2"/>
  <c r="L39" i="2"/>
  <c r="L40" i="2"/>
  <c r="N21" i="2"/>
  <c r="N22" i="2"/>
  <c r="N23" i="2"/>
  <c r="N24" i="2"/>
  <c r="O24" i="2" s="1"/>
  <c r="N25" i="2"/>
  <c r="N26" i="2"/>
  <c r="N27" i="2"/>
  <c r="N28" i="2"/>
  <c r="N29" i="2"/>
  <c r="N30" i="2"/>
  <c r="O30" i="2" s="1"/>
  <c r="N31" i="2"/>
  <c r="N32" i="2"/>
  <c r="N33" i="2"/>
  <c r="N34" i="2"/>
  <c r="N35" i="2"/>
  <c r="N36" i="2"/>
  <c r="N37" i="2"/>
  <c r="N38" i="2"/>
  <c r="N39" i="2"/>
  <c r="O39" i="2" s="1"/>
  <c r="N40" i="2"/>
  <c r="O21" i="2"/>
  <c r="O22" i="2"/>
  <c r="O23" i="2"/>
  <c r="O35" i="2"/>
  <c r="O38" i="2"/>
  <c r="T21" i="2"/>
  <c r="V21" i="2" s="1"/>
  <c r="T22" i="2"/>
  <c r="V22" i="2" s="1"/>
  <c r="T23" i="2"/>
  <c r="U23" i="2" s="1"/>
  <c r="Y23" i="2" s="1"/>
  <c r="T24" i="2"/>
  <c r="V24" i="2" s="1"/>
  <c r="T25" i="2"/>
  <c r="T26" i="2"/>
  <c r="V26" i="2" s="1"/>
  <c r="T27" i="2"/>
  <c r="V27" i="2" s="1"/>
  <c r="T28" i="2"/>
  <c r="V28" i="2" s="1"/>
  <c r="T29" i="2"/>
  <c r="V29" i="2" s="1"/>
  <c r="T30" i="2"/>
  <c r="V30" i="2" s="1"/>
  <c r="T31" i="2"/>
  <c r="V31" i="2" s="1"/>
  <c r="W31" i="2" s="1"/>
  <c r="X31" i="2" s="1"/>
  <c r="T32" i="2"/>
  <c r="V32" i="2" s="1"/>
  <c r="T33" i="2"/>
  <c r="T34" i="2"/>
  <c r="V34" i="2" s="1"/>
  <c r="T35" i="2"/>
  <c r="V35" i="2" s="1"/>
  <c r="AG35" i="2" s="1"/>
  <c r="T36" i="2"/>
  <c r="V36" i="2" s="1"/>
  <c r="T37" i="2"/>
  <c r="V37" i="2" s="1"/>
  <c r="T38" i="2"/>
  <c r="V38" i="2" s="1"/>
  <c r="T39" i="2"/>
  <c r="U39" i="2" s="1"/>
  <c r="T40" i="2"/>
  <c r="U40" i="2" s="1"/>
  <c r="U24" i="2"/>
  <c r="Y24" i="2" s="1"/>
  <c r="U25" i="2"/>
  <c r="U26" i="2"/>
  <c r="W26" i="2" s="1"/>
  <c r="U27" i="2"/>
  <c r="Y27" i="2" s="1"/>
  <c r="U28" i="2"/>
  <c r="Y28" i="2" s="1"/>
  <c r="U29" i="2"/>
  <c r="Y29" i="2" s="1"/>
  <c r="U30" i="2"/>
  <c r="W30" i="2" s="1"/>
  <c r="U31" i="2"/>
  <c r="Y31" i="2" s="1"/>
  <c r="U32" i="2"/>
  <c r="Y32" i="2" s="1"/>
  <c r="U33" i="2"/>
  <c r="U34" i="2"/>
  <c r="W34" i="2" s="1"/>
  <c r="U35" i="2"/>
  <c r="Y35" i="2" s="1"/>
  <c r="U36" i="2"/>
  <c r="Y36" i="2" s="1"/>
  <c r="U37" i="2"/>
  <c r="Y37" i="2" s="1"/>
  <c r="U38" i="2"/>
  <c r="W38" i="2" s="1"/>
  <c r="V39" i="2"/>
  <c r="AG39" i="2" s="1"/>
  <c r="AH39" i="2" s="1"/>
  <c r="J41" i="2"/>
  <c r="L41" i="2" s="1"/>
  <c r="J42" i="2"/>
  <c r="L42" i="2" s="1"/>
  <c r="N42" i="2" s="1"/>
  <c r="O42" i="2" s="1"/>
  <c r="J43" i="2"/>
  <c r="L43" i="2" s="1"/>
  <c r="J44" i="2"/>
  <c r="L44" i="2" s="1"/>
  <c r="J45" i="2"/>
  <c r="L45" i="2" s="1"/>
  <c r="J46" i="2"/>
  <c r="L46" i="2" s="1"/>
  <c r="N46" i="2" s="1"/>
  <c r="O46" i="2" s="1"/>
  <c r="J47" i="2"/>
  <c r="L47" i="2" s="1"/>
  <c r="N47" i="2" s="1"/>
  <c r="J48" i="2"/>
  <c r="L48" i="2" s="1"/>
  <c r="J49" i="2"/>
  <c r="L49" i="2" s="1"/>
  <c r="J50" i="2"/>
  <c r="L50" i="2" s="1"/>
  <c r="N50" i="2" s="1"/>
  <c r="O50" i="2" s="1"/>
  <c r="T41" i="2"/>
  <c r="U41" i="2" s="1"/>
  <c r="T42" i="2"/>
  <c r="V42" i="2" s="1"/>
  <c r="AG42" i="2" s="1"/>
  <c r="T43" i="2"/>
  <c r="U43" i="2" s="1"/>
  <c r="T44" i="2"/>
  <c r="U44" i="2" s="1"/>
  <c r="T45" i="2"/>
  <c r="U45" i="2" s="1"/>
  <c r="T46" i="2"/>
  <c r="U46" i="2" s="1"/>
  <c r="T47" i="2"/>
  <c r="V47" i="2" s="1"/>
  <c r="T48" i="2"/>
  <c r="U48" i="2" s="1"/>
  <c r="T49" i="2"/>
  <c r="V49" i="2" s="1"/>
  <c r="T50" i="2"/>
  <c r="U50" i="2" s="1"/>
  <c r="Y50" i="2" s="1"/>
  <c r="U42" i="2"/>
  <c r="Y42" i="2" s="1"/>
  <c r="V46" i="2" l="1"/>
  <c r="AG46" i="2" s="1"/>
  <c r="AH46" i="2" s="1"/>
  <c r="V23" i="2"/>
  <c r="AG23" i="2" s="1"/>
  <c r="AI23" i="2" s="1"/>
  <c r="AA23" i="2" s="1"/>
  <c r="U22" i="2"/>
  <c r="W22" i="2" s="1"/>
  <c r="U21" i="2"/>
  <c r="Y21" i="2" s="1"/>
  <c r="O34" i="2"/>
  <c r="W23" i="2"/>
  <c r="X23" i="2" s="1"/>
  <c r="W27" i="2"/>
  <c r="X27" i="2" s="1"/>
  <c r="AG31" i="2"/>
  <c r="AH31" i="2" s="1"/>
  <c r="O37" i="2"/>
  <c r="O33" i="2"/>
  <c r="O29" i="2"/>
  <c r="O25" i="2"/>
  <c r="AH23" i="2"/>
  <c r="AJ23" i="2" s="1"/>
  <c r="O28" i="2"/>
  <c r="W35" i="2"/>
  <c r="X35" i="2" s="1"/>
  <c r="O31" i="2"/>
  <c r="O27" i="2"/>
  <c r="V41" i="2"/>
  <c r="AG41" i="2" s="1"/>
  <c r="AI41" i="2" s="1"/>
  <c r="AA41" i="2" s="1"/>
  <c r="AH35" i="2"/>
  <c r="AI35" i="2"/>
  <c r="AA35" i="2" s="1"/>
  <c r="AB35" i="2" s="1"/>
  <c r="AI31" i="2"/>
  <c r="AA31" i="2" s="1"/>
  <c r="AC31" i="2" s="1"/>
  <c r="W37" i="2"/>
  <c r="O36" i="2"/>
  <c r="AG27" i="2"/>
  <c r="V25" i="2"/>
  <c r="AG25" i="2" s="1"/>
  <c r="V33" i="2"/>
  <c r="W33" i="2" s="1"/>
  <c r="X33" i="2" s="1"/>
  <c r="W25" i="2"/>
  <c r="X25" i="2" s="1"/>
  <c r="W29" i="2"/>
  <c r="X29" i="2" s="1"/>
  <c r="Z29" i="2" s="1"/>
  <c r="O40" i="2"/>
  <c r="O32" i="2"/>
  <c r="Y33" i="2"/>
  <c r="Y25" i="2"/>
  <c r="AI39" i="2"/>
  <c r="AA39" i="2" s="1"/>
  <c r="AC39" i="2" s="1"/>
  <c r="AG37" i="2"/>
  <c r="AH37" i="2" s="1"/>
  <c r="AG29" i="2"/>
  <c r="AG21" i="2"/>
  <c r="V50" i="2"/>
  <c r="W50" i="2" s="1"/>
  <c r="X50" i="2" s="1"/>
  <c r="W46" i="2"/>
  <c r="X46" i="2" s="1"/>
  <c r="Y40" i="2"/>
  <c r="AI37" i="2"/>
  <c r="AA37" i="2" s="1"/>
  <c r="AB37" i="2" s="1"/>
  <c r="U47" i="2"/>
  <c r="Y47" i="2" s="1"/>
  <c r="X38" i="2"/>
  <c r="X34" i="2"/>
  <c r="X30" i="2"/>
  <c r="X26" i="2"/>
  <c r="X22" i="2"/>
  <c r="AG36" i="2"/>
  <c r="AG32" i="2"/>
  <c r="AG28" i="2"/>
  <c r="AG24" i="2"/>
  <c r="Z35" i="2"/>
  <c r="Z31" i="2"/>
  <c r="Z27" i="2"/>
  <c r="Z23" i="2"/>
  <c r="Y38" i="2"/>
  <c r="Y34" i="2"/>
  <c r="Y30" i="2"/>
  <c r="Y26" i="2"/>
  <c r="Y22" i="2"/>
  <c r="X37" i="2"/>
  <c r="Z37" i="2" s="1"/>
  <c r="W36" i="2"/>
  <c r="W32" i="2"/>
  <c r="W28" i="2"/>
  <c r="W24" i="2"/>
  <c r="V40" i="2"/>
  <c r="W40" i="2" s="1"/>
  <c r="AG38" i="2"/>
  <c r="AG34" i="2"/>
  <c r="AG30" i="2"/>
  <c r="AG26" i="2"/>
  <c r="AG22" i="2"/>
  <c r="N41" i="2"/>
  <c r="O41" i="2" s="1"/>
  <c r="N49" i="2"/>
  <c r="O49" i="2" s="1"/>
  <c r="AG49" i="2"/>
  <c r="AI49" i="2" s="1"/>
  <c r="AA49" i="2" s="1"/>
  <c r="V45" i="2"/>
  <c r="AG45" i="2" s="1"/>
  <c r="U49" i="2"/>
  <c r="Y49" i="2" s="1"/>
  <c r="N45" i="2"/>
  <c r="O45" i="2" s="1"/>
  <c r="AC35" i="2"/>
  <c r="AB23" i="2"/>
  <c r="AC23" i="2"/>
  <c r="W39" i="2"/>
  <c r="Y39" i="2"/>
  <c r="Y45" i="2"/>
  <c r="Y43" i="2"/>
  <c r="N43" i="2"/>
  <c r="O43" i="2" s="1"/>
  <c r="AB39" i="2"/>
  <c r="AH42" i="2"/>
  <c r="AI42" i="2"/>
  <c r="AA42" i="2" s="1"/>
  <c r="AC42" i="2" s="1"/>
  <c r="W47" i="2"/>
  <c r="X47" i="2" s="1"/>
  <c r="O47" i="2"/>
  <c r="Y46" i="2"/>
  <c r="Y41" i="2"/>
  <c r="W42" i="2"/>
  <c r="X42" i="2" s="1"/>
  <c r="V48" i="2"/>
  <c r="W48" i="2" s="1"/>
  <c r="V44" i="2"/>
  <c r="AG44" i="2" s="1"/>
  <c r="AI46" i="2"/>
  <c r="AA46" i="2" s="1"/>
  <c r="AB46" i="2" s="1"/>
  <c r="AG47" i="2"/>
  <c r="V43" i="2"/>
  <c r="W43" i="2" s="1"/>
  <c r="X43" i="2" s="1"/>
  <c r="N44" i="2"/>
  <c r="O44" i="2" s="1"/>
  <c r="AB42" i="2"/>
  <c r="Y48" i="2"/>
  <c r="Y44" i="2"/>
  <c r="N48" i="2"/>
  <c r="O48" i="2" s="1"/>
  <c r="AB41" i="2"/>
  <c r="AC41" i="2"/>
  <c r="W45" i="2" l="1"/>
  <c r="AB31" i="2"/>
  <c r="W21" i="2"/>
  <c r="X21" i="2" s="1"/>
  <c r="Z21" i="2" s="1"/>
  <c r="Z22" i="2"/>
  <c r="Z25" i="2"/>
  <c r="AJ35" i="2"/>
  <c r="AK35" i="2" s="1"/>
  <c r="AL35" i="2" s="1"/>
  <c r="Z33" i="2"/>
  <c r="Z38" i="2"/>
  <c r="W44" i="2"/>
  <c r="W41" i="2"/>
  <c r="X41" i="2" s="1"/>
  <c r="AG50" i="2"/>
  <c r="AI50" i="2" s="1"/>
  <c r="AA50" i="2" s="1"/>
  <c r="AH41" i="2"/>
  <c r="AJ41" i="2" s="1"/>
  <c r="AK41" i="2" s="1"/>
  <c r="AL41" i="2" s="1"/>
  <c r="AI25" i="2"/>
  <c r="AA25" i="2" s="1"/>
  <c r="AH25" i="2"/>
  <c r="Z50" i="2"/>
  <c r="AH27" i="2"/>
  <c r="AI27" i="2"/>
  <c r="AA27" i="2" s="1"/>
  <c r="AG33" i="2"/>
  <c r="AJ31" i="2"/>
  <c r="AI21" i="2"/>
  <c r="AA21" i="2" s="1"/>
  <c r="AH21" i="2"/>
  <c r="AG48" i="2"/>
  <c r="AI48" i="2" s="1"/>
  <c r="AA48" i="2" s="1"/>
  <c r="AJ42" i="2"/>
  <c r="AK42" i="2" s="1"/>
  <c r="AL42" i="2" s="1"/>
  <c r="AC37" i="2"/>
  <c r="AD37" i="2" s="1"/>
  <c r="AE37" i="2" s="1"/>
  <c r="AF37" i="2" s="1"/>
  <c r="Z30" i="2"/>
  <c r="AJ39" i="2"/>
  <c r="AK39" i="2" s="1"/>
  <c r="AL39" i="2" s="1"/>
  <c r="Z26" i="2"/>
  <c r="AI29" i="2"/>
  <c r="AA29" i="2" s="1"/>
  <c r="AH29" i="2"/>
  <c r="W49" i="2"/>
  <c r="X49" i="2" s="1"/>
  <c r="Z49" i="2" s="1"/>
  <c r="Z34" i="2"/>
  <c r="X40" i="2"/>
  <c r="Z40" i="2" s="1"/>
  <c r="AH22" i="2"/>
  <c r="AI22" i="2"/>
  <c r="AA22" i="2" s="1"/>
  <c r="AI38" i="2"/>
  <c r="AA38" i="2" s="1"/>
  <c r="AH38" i="2"/>
  <c r="X28" i="2"/>
  <c r="Z28" i="2" s="1"/>
  <c r="AI36" i="2"/>
  <c r="AA36" i="2" s="1"/>
  <c r="AH36" i="2"/>
  <c r="AK23" i="2"/>
  <c r="AL23" i="2" s="1"/>
  <c r="Z46" i="2"/>
  <c r="AD35" i="2"/>
  <c r="AE35" i="2" s="1"/>
  <c r="AF35" i="2" s="1"/>
  <c r="AH26" i="2"/>
  <c r="AI26" i="2"/>
  <c r="AA26" i="2" s="1"/>
  <c r="X32" i="2"/>
  <c r="Z32" i="2" s="1"/>
  <c r="AI24" i="2"/>
  <c r="AA24" i="2" s="1"/>
  <c r="AH24" i="2"/>
  <c r="AG40" i="2"/>
  <c r="AJ37" i="2"/>
  <c r="AC46" i="2"/>
  <c r="AD46" i="2" s="1"/>
  <c r="AE46" i="2" s="1"/>
  <c r="AF46" i="2" s="1"/>
  <c r="AH30" i="2"/>
  <c r="AI30" i="2"/>
  <c r="AA30" i="2" s="1"/>
  <c r="X36" i="2"/>
  <c r="Z36" i="2" s="1"/>
  <c r="AI28" i="2"/>
  <c r="AA28" i="2" s="1"/>
  <c r="AH28" i="2"/>
  <c r="AD39" i="2"/>
  <c r="AE39" i="2" s="1"/>
  <c r="Z41" i="2"/>
  <c r="AD23" i="2"/>
  <c r="AE23" i="2" s="1"/>
  <c r="AH34" i="2"/>
  <c r="AI34" i="2"/>
  <c r="AA34" i="2" s="1"/>
  <c r="X24" i="2"/>
  <c r="Z24" i="2" s="1"/>
  <c r="AI32" i="2"/>
  <c r="AA32" i="2" s="1"/>
  <c r="AH32" i="2"/>
  <c r="AC49" i="2"/>
  <c r="AB49" i="2"/>
  <c r="AJ46" i="2"/>
  <c r="AK46" i="2" s="1"/>
  <c r="AL46" i="2" s="1"/>
  <c r="AH45" i="2"/>
  <c r="AI45" i="2"/>
  <c r="AA45" i="2" s="1"/>
  <c r="Z42" i="2"/>
  <c r="Z43" i="2"/>
  <c r="AH49" i="2"/>
  <c r="AJ49" i="2" s="1"/>
  <c r="AK49" i="2" s="1"/>
  <c r="AL49" i="2" s="1"/>
  <c r="AG43" i="2"/>
  <c r="AH50" i="2"/>
  <c r="Z47" i="2"/>
  <c r="AD31" i="2"/>
  <c r="X39" i="2"/>
  <c r="Z39" i="2" s="1"/>
  <c r="AD42" i="2"/>
  <c r="AH47" i="2"/>
  <c r="AI47" i="2"/>
  <c r="AA47" i="2" s="1"/>
  <c r="X45" i="2"/>
  <c r="Z45" i="2" s="1"/>
  <c r="AI44" i="2"/>
  <c r="AA44" i="2" s="1"/>
  <c r="AH44" i="2"/>
  <c r="X44" i="2"/>
  <c r="Z44" i="2" s="1"/>
  <c r="AD41" i="2"/>
  <c r="AH48" i="2"/>
  <c r="X48" i="2"/>
  <c r="Z48" i="2" s="1"/>
  <c r="AD49" i="2" l="1"/>
  <c r="AE49" i="2" s="1"/>
  <c r="AF49" i="2" s="1"/>
  <c r="AJ27" i="2"/>
  <c r="AK27" i="2" s="1"/>
  <c r="AL27" i="2" s="1"/>
  <c r="AJ32" i="2"/>
  <c r="AJ25" i="2"/>
  <c r="AK31" i="2"/>
  <c r="AL31" i="2" s="1"/>
  <c r="AI33" i="2"/>
  <c r="AA33" i="2" s="1"/>
  <c r="AH33" i="2"/>
  <c r="AJ26" i="2"/>
  <c r="AK26" i="2" s="1"/>
  <c r="AL26" i="2" s="1"/>
  <c r="AJ21" i="2"/>
  <c r="AK21" i="2" s="1"/>
  <c r="AL21" i="2" s="1"/>
  <c r="AC27" i="2"/>
  <c r="AB27" i="2"/>
  <c r="AB25" i="2"/>
  <c r="AC25" i="2"/>
  <c r="AF23" i="2"/>
  <c r="AJ45" i="2"/>
  <c r="AK45" i="2" s="1"/>
  <c r="AL45" i="2" s="1"/>
  <c r="AJ29" i="2"/>
  <c r="AJ28" i="2"/>
  <c r="AK28" i="2" s="1"/>
  <c r="AL28" i="2" s="1"/>
  <c r="AB29" i="2"/>
  <c r="AC29" i="2"/>
  <c r="AB21" i="2"/>
  <c r="AC21" i="2"/>
  <c r="AC34" i="2"/>
  <c r="AB34" i="2"/>
  <c r="AB30" i="2"/>
  <c r="AC30" i="2"/>
  <c r="AF39" i="2"/>
  <c r="AC32" i="2"/>
  <c r="AB32" i="2"/>
  <c r="AJ34" i="2"/>
  <c r="AC28" i="2"/>
  <c r="AB28" i="2"/>
  <c r="AJ30" i="2"/>
  <c r="AJ24" i="2"/>
  <c r="AC26" i="2"/>
  <c r="AB26" i="2"/>
  <c r="AJ36" i="2"/>
  <c r="AJ38" i="2"/>
  <c r="AK37" i="2"/>
  <c r="AL37" i="2" s="1"/>
  <c r="AB22" i="2"/>
  <c r="AC22" i="2"/>
  <c r="AK32" i="2"/>
  <c r="AL32" i="2" s="1"/>
  <c r="AH40" i="2"/>
  <c r="AI40" i="2"/>
  <c r="AA40" i="2" s="1"/>
  <c r="AJ22" i="2"/>
  <c r="AB24" i="2"/>
  <c r="AC24" i="2"/>
  <c r="AB36" i="2"/>
  <c r="AC36" i="2"/>
  <c r="AB38" i="2"/>
  <c r="AC38" i="2"/>
  <c r="AE42" i="2"/>
  <c r="AF42" i="2" s="1"/>
  <c r="AJ44" i="2"/>
  <c r="AK44" i="2" s="1"/>
  <c r="AL44" i="2" s="1"/>
  <c r="AC45" i="2"/>
  <c r="AB45" i="2"/>
  <c r="AB47" i="2"/>
  <c r="AC47" i="2"/>
  <c r="AJ47" i="2"/>
  <c r="AJ50" i="2"/>
  <c r="AC50" i="2"/>
  <c r="AB50" i="2"/>
  <c r="AE31" i="2"/>
  <c r="AF31" i="2" s="1"/>
  <c r="AJ48" i="2"/>
  <c r="AK48" i="2" s="1"/>
  <c r="AL48" i="2" s="1"/>
  <c r="AH43" i="2"/>
  <c r="AI43" i="2"/>
  <c r="AA43" i="2" s="1"/>
  <c r="AE41" i="2"/>
  <c r="AF41" i="2" s="1"/>
  <c r="AC48" i="2"/>
  <c r="AB48" i="2"/>
  <c r="AC44" i="2"/>
  <c r="AB44" i="2"/>
  <c r="AD24" i="2" l="1"/>
  <c r="AE24" i="2" s="1"/>
  <c r="AD29" i="2"/>
  <c r="AE29" i="2" s="1"/>
  <c r="AF29" i="2" s="1"/>
  <c r="AJ33" i="2"/>
  <c r="AK25" i="2"/>
  <c r="AL25" i="2" s="1"/>
  <c r="AD21" i="2"/>
  <c r="AD25" i="2"/>
  <c r="AK33" i="2"/>
  <c r="AL33" i="2" s="1"/>
  <c r="AD27" i="2"/>
  <c r="AE27" i="2" s="1"/>
  <c r="AF27" i="2" s="1"/>
  <c r="AB33" i="2"/>
  <c r="AC33" i="2"/>
  <c r="AD33" i="2" s="1"/>
  <c r="AE33" i="2" s="1"/>
  <c r="AF33" i="2" s="1"/>
  <c r="AE25" i="2"/>
  <c r="AF25" i="2" s="1"/>
  <c r="AE21" i="2"/>
  <c r="AF21" i="2" s="1"/>
  <c r="AK29" i="2"/>
  <c r="AL29" i="2" s="1"/>
  <c r="AJ40" i="2"/>
  <c r="AK40" i="2" s="1"/>
  <c r="AL40" i="2" s="1"/>
  <c r="AD36" i="2"/>
  <c r="AE36" i="2" s="1"/>
  <c r="AF36" i="2" s="1"/>
  <c r="AD34" i="2"/>
  <c r="AE34" i="2" s="1"/>
  <c r="AF34" i="2" s="1"/>
  <c r="AK36" i="2"/>
  <c r="AL36" i="2" s="1"/>
  <c r="AF24" i="2"/>
  <c r="AD32" i="2"/>
  <c r="AE32" i="2" s="1"/>
  <c r="AF32" i="2" s="1"/>
  <c r="AD50" i="2"/>
  <c r="AE50" i="2" s="1"/>
  <c r="AF50" i="2" s="1"/>
  <c r="AD45" i="2"/>
  <c r="AE45" i="2" s="1"/>
  <c r="AF45" i="2" s="1"/>
  <c r="AD38" i="2"/>
  <c r="AE38" i="2" s="1"/>
  <c r="AF38" i="2" s="1"/>
  <c r="AK22" i="2"/>
  <c r="AL22" i="2" s="1"/>
  <c r="AD26" i="2"/>
  <c r="AD28" i="2"/>
  <c r="AK30" i="2"/>
  <c r="AL30" i="2" s="1"/>
  <c r="AC40" i="2"/>
  <c r="AB40" i="2"/>
  <c r="AD22" i="2"/>
  <c r="AK38" i="2"/>
  <c r="AL38" i="2" s="1"/>
  <c r="AK24" i="2"/>
  <c r="AL24" i="2" s="1"/>
  <c r="AK34" i="2"/>
  <c r="AL34" i="2" s="1"/>
  <c r="AD30" i="2"/>
  <c r="AJ43" i="2"/>
  <c r="AK43" i="2" s="1"/>
  <c r="AL43" i="2" s="1"/>
  <c r="AK47" i="2"/>
  <c r="AL47" i="2" s="1"/>
  <c r="AK50" i="2"/>
  <c r="AL50" i="2" s="1"/>
  <c r="AD47" i="2"/>
  <c r="AB43" i="2"/>
  <c r="AC43" i="2"/>
  <c r="AD48" i="2"/>
  <c r="AD44" i="2"/>
  <c r="AD40" i="2" l="1"/>
  <c r="AE40" i="2" s="1"/>
  <c r="AF40" i="2" s="1"/>
  <c r="AE22" i="2"/>
  <c r="AF22" i="2" s="1"/>
  <c r="AE26" i="2"/>
  <c r="AF26" i="2" s="1"/>
  <c r="AE30" i="2"/>
  <c r="AF30" i="2" s="1"/>
  <c r="AE28" i="2"/>
  <c r="AF28" i="2" s="1"/>
  <c r="AD43" i="2"/>
  <c r="AE47" i="2"/>
  <c r="AF47" i="2" s="1"/>
  <c r="AE44" i="2"/>
  <c r="AF44" i="2" s="1"/>
  <c r="AE48" i="2"/>
  <c r="AF48" i="2" s="1"/>
  <c r="AE43" i="2" l="1"/>
  <c r="AF43" i="2" s="1"/>
  <c r="E36" i="1" l="1"/>
  <c r="I16" i="3"/>
  <c r="H16" i="3"/>
  <c r="G16" i="3"/>
  <c r="F16" i="3"/>
  <c r="E16" i="3"/>
  <c r="D16" i="3"/>
  <c r="C16" i="3"/>
  <c r="B16" i="3"/>
  <c r="B18" i="3" l="1"/>
  <c r="J3" i="2"/>
  <c r="J4" i="2"/>
  <c r="J5" i="2"/>
  <c r="J6" i="2"/>
  <c r="J7" i="2"/>
  <c r="J8" i="2"/>
  <c r="J9" i="2"/>
  <c r="J10" i="2"/>
  <c r="J11" i="2"/>
  <c r="J12" i="2"/>
  <c r="J13" i="2"/>
  <c r="J14" i="2"/>
  <c r="J15" i="2"/>
  <c r="J16" i="2"/>
  <c r="J17" i="2"/>
  <c r="J18" i="2"/>
  <c r="J19" i="2"/>
  <c r="J20" i="2"/>
  <c r="J51" i="2"/>
  <c r="J52" i="2"/>
  <c r="J53" i="2"/>
  <c r="J54" i="2"/>
  <c r="J55" i="2"/>
  <c r="J56" i="2"/>
  <c r="J57" i="2"/>
  <c r="J58" i="2"/>
  <c r="J59" i="2"/>
  <c r="J60" i="2"/>
  <c r="E44" i="1" l="1"/>
  <c r="F44" i="1" s="1"/>
  <c r="E33" i="1"/>
  <c r="F33" i="1" s="1"/>
  <c r="E34" i="1"/>
  <c r="F34" i="1" s="1"/>
  <c r="E35" i="1"/>
  <c r="F35" i="1" s="1"/>
  <c r="F36" i="1"/>
  <c r="E37" i="1"/>
  <c r="F37" i="1" s="1"/>
  <c r="E38" i="1"/>
  <c r="F38" i="1" s="1"/>
  <c r="E39" i="1"/>
  <c r="F39" i="1" s="1"/>
  <c r="E40" i="1"/>
  <c r="F40" i="1" s="1"/>
  <c r="E41" i="1"/>
  <c r="F41" i="1" s="1"/>
  <c r="E42" i="1"/>
  <c r="F42" i="1" s="1"/>
  <c r="E43" i="1"/>
  <c r="F43" i="1" s="1"/>
  <c r="E45" i="1"/>
  <c r="F45" i="1" s="1"/>
  <c r="E46" i="1"/>
  <c r="F46" i="1" s="1"/>
  <c r="E47" i="1"/>
  <c r="F47" i="1" s="1"/>
  <c r="E48" i="1"/>
  <c r="F48" i="1" s="1"/>
  <c r="E49" i="1"/>
  <c r="F49" i="1" s="1"/>
  <c r="E50" i="1"/>
  <c r="F50" i="1" s="1"/>
  <c r="E51" i="1"/>
  <c r="T4" i="2" l="1"/>
  <c r="U4" i="2" s="1"/>
  <c r="T5" i="2"/>
  <c r="V5" i="2" s="1"/>
  <c r="T6" i="2"/>
  <c r="T7" i="2"/>
  <c r="U7" i="2" s="1"/>
  <c r="T8" i="2"/>
  <c r="U8" i="2" s="1"/>
  <c r="Y8" i="2" s="1"/>
  <c r="T9" i="2"/>
  <c r="U9" i="2" s="1"/>
  <c r="Y9" i="2" s="1"/>
  <c r="T10" i="2"/>
  <c r="T11" i="2"/>
  <c r="U11" i="2" s="1"/>
  <c r="T12" i="2"/>
  <c r="U12" i="2" s="1"/>
  <c r="Y12" i="2" s="1"/>
  <c r="U5" i="2"/>
  <c r="Y5" i="2" s="1"/>
  <c r="U6" i="2"/>
  <c r="V6" i="2"/>
  <c r="T13" i="2"/>
  <c r="U13" i="2" s="1"/>
  <c r="T14" i="2"/>
  <c r="U14" i="2" s="1"/>
  <c r="Y14" i="2" s="1"/>
  <c r="T15" i="2"/>
  <c r="V15" i="2" s="1"/>
  <c r="AG15" i="2" s="1"/>
  <c r="AH15" i="2" s="1"/>
  <c r="T16" i="2"/>
  <c r="U16" i="2" s="1"/>
  <c r="T17" i="2"/>
  <c r="V17" i="2" s="1"/>
  <c r="T18" i="2"/>
  <c r="V18" i="2" s="1"/>
  <c r="T19" i="2"/>
  <c r="V19" i="2" s="1"/>
  <c r="AG19" i="2" s="1"/>
  <c r="AH19" i="2" s="1"/>
  <c r="T20" i="2"/>
  <c r="U20" i="2" s="1"/>
  <c r="T51" i="2"/>
  <c r="T56" i="2"/>
  <c r="U56" i="2" s="1"/>
  <c r="T57" i="2"/>
  <c r="V57" i="2" s="1"/>
  <c r="T3" i="2"/>
  <c r="U3" i="2" s="1"/>
  <c r="Y3" i="2" s="1"/>
  <c r="T52" i="2"/>
  <c r="V52" i="2" s="1"/>
  <c r="T53" i="2"/>
  <c r="T54" i="2"/>
  <c r="U54" i="2" s="1"/>
  <c r="T55" i="2"/>
  <c r="U55" i="2" s="1"/>
  <c r="Y55" i="2" s="1"/>
  <c r="T58" i="2"/>
  <c r="V58" i="2" s="1"/>
  <c r="T59" i="2"/>
  <c r="T60" i="2"/>
  <c r="U60" i="2" s="1"/>
  <c r="Y60" i="2" s="1"/>
  <c r="V4" i="2" l="1"/>
  <c r="AG4" i="2" s="1"/>
  <c r="AI4" i="2" s="1"/>
  <c r="AA4" i="2" s="1"/>
  <c r="U19" i="2"/>
  <c r="Y19" i="2" s="1"/>
  <c r="V9" i="2"/>
  <c r="W9" i="2" s="1"/>
  <c r="X9" i="2" s="1"/>
  <c r="Z9" i="2" s="1"/>
  <c r="V8" i="2"/>
  <c r="W8" i="2" s="1"/>
  <c r="X8" i="2" s="1"/>
  <c r="V12" i="2"/>
  <c r="W12" i="2" s="1"/>
  <c r="X12" i="2" s="1"/>
  <c r="U15" i="2"/>
  <c r="Y15" i="2" s="1"/>
  <c r="AG6" i="2"/>
  <c r="AH6" i="2" s="1"/>
  <c r="AH4" i="2"/>
  <c r="AJ4" i="2" s="1"/>
  <c r="V13" i="2"/>
  <c r="AG13" i="2" s="1"/>
  <c r="W6" i="2"/>
  <c r="AG8" i="2"/>
  <c r="AI8" i="2" s="1"/>
  <c r="AA8" i="2" s="1"/>
  <c r="AC8" i="2" s="1"/>
  <c r="Y4" i="2"/>
  <c r="W4" i="2"/>
  <c r="X4" i="2" s="1"/>
  <c r="U10" i="2"/>
  <c r="Y10" i="2" s="1"/>
  <c r="U18" i="2"/>
  <c r="Y18" i="2" s="1"/>
  <c r="V10" i="2"/>
  <c r="AG10" i="2" s="1"/>
  <c r="W5" i="2"/>
  <c r="X5" i="2" s="1"/>
  <c r="U17" i="2"/>
  <c r="Y17" i="2" s="1"/>
  <c r="V14" i="2"/>
  <c r="AG14" i="2" s="1"/>
  <c r="W15" i="2"/>
  <c r="X15" i="2" s="1"/>
  <c r="Z15" i="2" s="1"/>
  <c r="Y6" i="2"/>
  <c r="AB4" i="2"/>
  <c r="AC4" i="2"/>
  <c r="X6" i="2"/>
  <c r="Y11" i="2"/>
  <c r="Y7" i="2"/>
  <c r="Y13" i="2"/>
  <c r="AG9" i="2"/>
  <c r="AG5" i="2"/>
  <c r="V51" i="2"/>
  <c r="AG51" i="2" s="1"/>
  <c r="W19" i="2"/>
  <c r="X19" i="2" s="1"/>
  <c r="Z19" i="2" s="1"/>
  <c r="AI6" i="2"/>
  <c r="AA6" i="2" s="1"/>
  <c r="V11" i="2"/>
  <c r="AG11" i="2" s="1"/>
  <c r="V7" i="2"/>
  <c r="AG7" i="2" s="1"/>
  <c r="AG17" i="2"/>
  <c r="U51" i="2"/>
  <c r="Y16" i="2"/>
  <c r="Y20" i="2"/>
  <c r="AG18" i="2"/>
  <c r="AI19" i="2"/>
  <c r="AA19" i="2" s="1"/>
  <c r="AI15" i="2"/>
  <c r="AA15" i="2" s="1"/>
  <c r="V20" i="2"/>
  <c r="V16" i="2"/>
  <c r="W16" i="2" s="1"/>
  <c r="Y56" i="2"/>
  <c r="V56" i="2"/>
  <c r="AG56" i="2" s="1"/>
  <c r="U57" i="2"/>
  <c r="AG57" i="2"/>
  <c r="V60" i="2"/>
  <c r="W60" i="2" s="1"/>
  <c r="X60" i="2" s="1"/>
  <c r="Z60" i="2" s="1"/>
  <c r="AG52" i="2"/>
  <c r="AH52" i="2" s="1"/>
  <c r="V55" i="2"/>
  <c r="W55" i="2" s="1"/>
  <c r="AG58" i="2"/>
  <c r="AH58" i="2" s="1"/>
  <c r="V54" i="2"/>
  <c r="W54" i="2" s="1"/>
  <c r="U52" i="2"/>
  <c r="W52" i="2" s="1"/>
  <c r="V3" i="2"/>
  <c r="U58" i="2"/>
  <c r="Y58" i="2" s="1"/>
  <c r="U53" i="2"/>
  <c r="V53" i="2"/>
  <c r="Y54" i="2"/>
  <c r="U59" i="2"/>
  <c r="V59" i="2"/>
  <c r="AG59" i="2" s="1"/>
  <c r="AG12" i="2" l="1"/>
  <c r="AI12" i="2" s="1"/>
  <c r="Z8" i="2"/>
  <c r="W13" i="2"/>
  <c r="X13" i="2" s="1"/>
  <c r="AH8" i="2"/>
  <c r="AJ8" i="2" s="1"/>
  <c r="AK8" i="2" s="1"/>
  <c r="Z4" i="2"/>
  <c r="AB8" i="2"/>
  <c r="AD8" i="2" s="1"/>
  <c r="AE8" i="2" s="1"/>
  <c r="AF8" i="2" s="1"/>
  <c r="Z6" i="2"/>
  <c r="W14" i="2"/>
  <c r="X14" i="2" s="1"/>
  <c r="AD4" i="2"/>
  <c r="AE4" i="2" s="1"/>
  <c r="AF4" i="2" s="1"/>
  <c r="W10" i="2"/>
  <c r="X10" i="2" s="1"/>
  <c r="Z10" i="2" s="1"/>
  <c r="Z5" i="2"/>
  <c r="W18" i="2"/>
  <c r="X18" i="2" s="1"/>
  <c r="Z18" i="2" s="1"/>
  <c r="Z12" i="2"/>
  <c r="W17" i="2"/>
  <c r="AH10" i="2"/>
  <c r="AI10" i="2"/>
  <c r="AA10" i="2" s="1"/>
  <c r="AB10" i="2" s="1"/>
  <c r="AG60" i="2"/>
  <c r="AH60" i="2" s="1"/>
  <c r="L4" i="2"/>
  <c r="N4" i="2" s="1"/>
  <c r="O4" i="2" s="1"/>
  <c r="AG54" i="2"/>
  <c r="AI54" i="2" s="1"/>
  <c r="AG16" i="2"/>
  <c r="AH16" i="2" s="1"/>
  <c r="AK4" i="2"/>
  <c r="AL4" i="2" s="1"/>
  <c r="AJ6" i="2"/>
  <c r="AK6" i="2" s="1"/>
  <c r="AL6" i="2" s="1"/>
  <c r="L8" i="2"/>
  <c r="N8" i="2" s="1"/>
  <c r="O8" i="2" s="1"/>
  <c r="AH51" i="2"/>
  <c r="AI51" i="2"/>
  <c r="AA51" i="2" s="1"/>
  <c r="AH7" i="2"/>
  <c r="AI7" i="2"/>
  <c r="AA7" i="2" s="1"/>
  <c r="W51" i="2"/>
  <c r="Y51" i="2"/>
  <c r="AH17" i="2"/>
  <c r="AI17" i="2"/>
  <c r="AI9" i="2"/>
  <c r="AH9" i="2"/>
  <c r="AI5" i="2"/>
  <c r="AH5" i="2"/>
  <c r="AH11" i="2"/>
  <c r="AI11" i="2"/>
  <c r="AA11" i="2" s="1"/>
  <c r="W11" i="2"/>
  <c r="Z13" i="2"/>
  <c r="AI13" i="2"/>
  <c r="AH13" i="2"/>
  <c r="AB6" i="2"/>
  <c r="AC6" i="2"/>
  <c r="W7" i="2"/>
  <c r="X16" i="2"/>
  <c r="Z16" i="2" s="1"/>
  <c r="AG20" i="2"/>
  <c r="AC15" i="2"/>
  <c r="AB15" i="2"/>
  <c r="AC19" i="2"/>
  <c r="AB19" i="2"/>
  <c r="AI18" i="2"/>
  <c r="AH18" i="2"/>
  <c r="AJ19" i="2"/>
  <c r="AJ15" i="2"/>
  <c r="AI14" i="2"/>
  <c r="AH14" i="2"/>
  <c r="W20" i="2"/>
  <c r="AH56" i="2"/>
  <c r="AI56" i="2"/>
  <c r="AA56" i="2" s="1"/>
  <c r="W56" i="2"/>
  <c r="W57" i="2"/>
  <c r="Y57" i="2"/>
  <c r="AH57" i="2"/>
  <c r="AI57" i="2"/>
  <c r="AI52" i="2"/>
  <c r="AA52" i="2" s="1"/>
  <c r="AC52" i="2" s="1"/>
  <c r="AG55" i="2"/>
  <c r="AI55" i="2" s="1"/>
  <c r="AI58" i="2"/>
  <c r="AA58" i="2" s="1"/>
  <c r="AB58" i="2" s="1"/>
  <c r="AG3" i="2"/>
  <c r="AI3" i="2" s="1"/>
  <c r="W3" i="2"/>
  <c r="X3" i="2" s="1"/>
  <c r="Z3" i="2" s="1"/>
  <c r="W58" i="2"/>
  <c r="X58" i="2" s="1"/>
  <c r="Z58" i="2" s="1"/>
  <c r="Y52" i="2"/>
  <c r="Y59" i="2"/>
  <c r="W59" i="2"/>
  <c r="V62" i="2"/>
  <c r="AH59" i="2"/>
  <c r="AI59" i="2"/>
  <c r="AA59" i="2" s="1"/>
  <c r="X55" i="2"/>
  <c r="Z55" i="2" s="1"/>
  <c r="U62" i="2"/>
  <c r="AG53" i="2"/>
  <c r="X54" i="2"/>
  <c r="Z54" i="2" s="1"/>
  <c r="X52" i="2"/>
  <c r="Y53" i="2"/>
  <c r="W53" i="2"/>
  <c r="AH12" i="2" l="1"/>
  <c r="AH54" i="2"/>
  <c r="AL8" i="2"/>
  <c r="AC10" i="2"/>
  <c r="L10" i="2" s="1"/>
  <c r="Z14" i="2"/>
  <c r="AI60" i="2"/>
  <c r="AJ60" i="2" s="1"/>
  <c r="AJ18" i="2"/>
  <c r="AI16" i="2"/>
  <c r="AA16" i="2" s="1"/>
  <c r="AC16" i="2" s="1"/>
  <c r="AJ10" i="2"/>
  <c r="AK10" i="2" s="1"/>
  <c r="AL10" i="2" s="1"/>
  <c r="X17" i="2"/>
  <c r="Z17" i="2" s="1"/>
  <c r="AJ5" i="2"/>
  <c r="AJ9" i="2"/>
  <c r="AK9" i="2" s="1"/>
  <c r="AL9" i="2" s="1"/>
  <c r="AJ51" i="2"/>
  <c r="AK51" i="2" s="1"/>
  <c r="AL51" i="2" s="1"/>
  <c r="AD15" i="2"/>
  <c r="AE15" i="2" s="1"/>
  <c r="AF15" i="2" s="1"/>
  <c r="AJ17" i="2"/>
  <c r="AK17" i="2" s="1"/>
  <c r="AL17" i="2" s="1"/>
  <c r="AB52" i="2"/>
  <c r="AD52" i="2" s="1"/>
  <c r="AC7" i="2"/>
  <c r="L7" i="2" s="1"/>
  <c r="AB7" i="2"/>
  <c r="X7" i="2"/>
  <c r="Z7" i="2" s="1"/>
  <c r="AJ13" i="2"/>
  <c r="AA13" i="2"/>
  <c r="X11" i="2"/>
  <c r="Z11" i="2" s="1"/>
  <c r="AC11" i="2"/>
  <c r="L11" i="2" s="1"/>
  <c r="AB11" i="2"/>
  <c r="N10" i="2"/>
  <c r="O10" i="2" s="1"/>
  <c r="AA12" i="2"/>
  <c r="AD19" i="2"/>
  <c r="AE19" i="2" s="1"/>
  <c r="AF19" i="2" s="1"/>
  <c r="AD6" i="2"/>
  <c r="L6" i="2"/>
  <c r="AJ11" i="2"/>
  <c r="AK5" i="2"/>
  <c r="AL5" i="2" s="1"/>
  <c r="AJ7" i="2"/>
  <c r="AH3" i="2"/>
  <c r="AJ3" i="2" s="1"/>
  <c r="L15" i="2"/>
  <c r="N15" i="2" s="1"/>
  <c r="O15" i="2" s="1"/>
  <c r="AA5" i="2"/>
  <c r="AA9" i="2"/>
  <c r="AB51" i="2"/>
  <c r="AC51" i="2"/>
  <c r="AJ12" i="2"/>
  <c r="AA17" i="2"/>
  <c r="X51" i="2"/>
  <c r="Z51" i="2" s="1"/>
  <c r="AA14" i="2"/>
  <c r="AK19" i="2"/>
  <c r="AL19" i="2" s="1"/>
  <c r="X20" i="2"/>
  <c r="Z20" i="2" s="1"/>
  <c r="L19" i="2"/>
  <c r="AA18" i="2"/>
  <c r="AH20" i="2"/>
  <c r="AI20" i="2"/>
  <c r="AH55" i="2"/>
  <c r="AJ55" i="2" s="1"/>
  <c r="AK18" i="2"/>
  <c r="AL18" i="2" s="1"/>
  <c r="AJ57" i="2"/>
  <c r="AK57" i="2" s="1"/>
  <c r="AL57" i="2" s="1"/>
  <c r="AJ14" i="2"/>
  <c r="AK15" i="2"/>
  <c r="AL15" i="2" s="1"/>
  <c r="AB56" i="2"/>
  <c r="AC56" i="2"/>
  <c r="AJ52" i="2"/>
  <c r="AK52" i="2" s="1"/>
  <c r="AL52" i="2" s="1"/>
  <c r="X57" i="2"/>
  <c r="Z57" i="2" s="1"/>
  <c r="X56" i="2"/>
  <c r="Z56" i="2" s="1"/>
  <c r="AJ56" i="2"/>
  <c r="AC58" i="2"/>
  <c r="AD58" i="2" s="1"/>
  <c r="AA57" i="2"/>
  <c r="AJ58" i="2"/>
  <c r="AK58" i="2" s="1"/>
  <c r="AL58" i="2" s="1"/>
  <c r="Y62" i="2"/>
  <c r="AJ54" i="2"/>
  <c r="AK54" i="2" s="1"/>
  <c r="AL54" i="2" s="1"/>
  <c r="Z52" i="2"/>
  <c r="X53" i="2"/>
  <c r="Z53" i="2" s="1"/>
  <c r="L52" i="2"/>
  <c r="AA54" i="2"/>
  <c r="AA55" i="2"/>
  <c r="X59" i="2"/>
  <c r="AA3" i="2"/>
  <c r="AH53" i="2"/>
  <c r="AI53" i="2"/>
  <c r="AC59" i="2"/>
  <c r="AB59" i="2"/>
  <c r="W62" i="2"/>
  <c r="AJ59" i="2"/>
  <c r="AD10" i="2" l="1"/>
  <c r="AE10" i="2" s="1"/>
  <c r="AF10" i="2" s="1"/>
  <c r="AB16" i="2"/>
  <c r="AD16" i="2" s="1"/>
  <c r="AA60" i="2"/>
  <c r="AC60" i="2" s="1"/>
  <c r="AJ16" i="2"/>
  <c r="AI62" i="2"/>
  <c r="L58" i="2"/>
  <c r="N58" i="2" s="1"/>
  <c r="O58" i="2" s="1"/>
  <c r="AD7" i="2"/>
  <c r="AC17" i="2"/>
  <c r="AB17" i="2"/>
  <c r="N7" i="2"/>
  <c r="O7" i="2" s="1"/>
  <c r="AK12" i="2"/>
  <c r="AL12" i="2" s="1"/>
  <c r="AB9" i="2"/>
  <c r="AC9" i="2"/>
  <c r="N6" i="2"/>
  <c r="O6" i="2" s="1"/>
  <c r="N11" i="2"/>
  <c r="O11" i="2" s="1"/>
  <c r="AK11" i="2"/>
  <c r="AL11" i="2" s="1"/>
  <c r="AE6" i="2"/>
  <c r="AF6" i="2" s="1"/>
  <c r="AB13" i="2"/>
  <c r="AC13" i="2"/>
  <c r="AD56" i="2"/>
  <c r="AE56" i="2" s="1"/>
  <c r="AF56" i="2" s="1"/>
  <c r="AD51" i="2"/>
  <c r="L51" i="2"/>
  <c r="N51" i="2" s="1"/>
  <c r="O51" i="2" s="1"/>
  <c r="AB5" i="2"/>
  <c r="AC5" i="2"/>
  <c r="AK7" i="2"/>
  <c r="AL7" i="2" s="1"/>
  <c r="AB12" i="2"/>
  <c r="AC12" i="2"/>
  <c r="AD11" i="2"/>
  <c r="AK13" i="2"/>
  <c r="AL13" i="2" s="1"/>
  <c r="AE7" i="2"/>
  <c r="AF7" i="2" s="1"/>
  <c r="AA20" i="2"/>
  <c r="N19" i="2"/>
  <c r="O19" i="2" s="1"/>
  <c r="AJ20" i="2"/>
  <c r="AK14" i="2"/>
  <c r="AL14" i="2" s="1"/>
  <c r="AK16" i="2"/>
  <c r="AL16" i="2" s="1"/>
  <c r="AB18" i="2"/>
  <c r="AC18" i="2"/>
  <c r="AB14" i="2"/>
  <c r="AC14" i="2"/>
  <c r="L16" i="2"/>
  <c r="AK56" i="2"/>
  <c r="AL56" i="2" s="1"/>
  <c r="L56" i="2"/>
  <c r="AB57" i="2"/>
  <c r="AC57" i="2"/>
  <c r="X62" i="2"/>
  <c r="Z59" i="2"/>
  <c r="Z62" i="2" s="1"/>
  <c r="AJ53" i="2"/>
  <c r="AB3" i="2"/>
  <c r="AC3" i="2"/>
  <c r="AE58" i="2"/>
  <c r="AF58" i="2" s="1"/>
  <c r="AB55" i="2"/>
  <c r="AC55" i="2"/>
  <c r="AH62" i="2"/>
  <c r="AB60" i="2"/>
  <c r="AD59" i="2"/>
  <c r="L59" i="2"/>
  <c r="AK60" i="2"/>
  <c r="AL60" i="2" s="1"/>
  <c r="AK3" i="2"/>
  <c r="AL3" i="2" s="1"/>
  <c r="AK55" i="2"/>
  <c r="AL55" i="2" s="1"/>
  <c r="N52" i="2"/>
  <c r="O52" i="2" s="1"/>
  <c r="AK59" i="2"/>
  <c r="AL59" i="2" s="1"/>
  <c r="AA53" i="2"/>
  <c r="AB54" i="2"/>
  <c r="AC54" i="2"/>
  <c r="AE52" i="2"/>
  <c r="AF52" i="2" s="1"/>
  <c r="AJ62" i="2" l="1"/>
  <c r="AD13" i="2"/>
  <c r="AE13" i="2" s="1"/>
  <c r="AF13" i="2" s="1"/>
  <c r="L13" i="2"/>
  <c r="N13" i="2" s="1"/>
  <c r="O13" i="2" s="1"/>
  <c r="AD9" i="2"/>
  <c r="L9" i="2"/>
  <c r="AE11" i="2"/>
  <c r="AF11" i="2" s="1"/>
  <c r="AE51" i="2"/>
  <c r="AF51" i="2" s="1"/>
  <c r="AD12" i="2"/>
  <c r="L12" i="2"/>
  <c r="AD5" i="2"/>
  <c r="L5" i="2"/>
  <c r="AD17" i="2"/>
  <c r="L17" i="2"/>
  <c r="N17" i="2" s="1"/>
  <c r="O17" i="2" s="1"/>
  <c r="AE16" i="2"/>
  <c r="AF16" i="2" s="1"/>
  <c r="N16" i="2"/>
  <c r="O16" i="2" s="1"/>
  <c r="AD14" i="2"/>
  <c r="L14" i="2"/>
  <c r="AD18" i="2"/>
  <c r="L18" i="2"/>
  <c r="AK20" i="2"/>
  <c r="AL20" i="2" s="1"/>
  <c r="AC20" i="2"/>
  <c r="AB20" i="2"/>
  <c r="AB62" i="2" s="1"/>
  <c r="N56" i="2"/>
  <c r="O56" i="2" s="1"/>
  <c r="AD57" i="2"/>
  <c r="L57" i="2"/>
  <c r="N59" i="2"/>
  <c r="O59" i="2" s="1"/>
  <c r="AC53" i="2"/>
  <c r="AB53" i="2"/>
  <c r="AE59" i="2"/>
  <c r="AF59" i="2" s="1"/>
  <c r="AD55" i="2"/>
  <c r="L55" i="2"/>
  <c r="AD3" i="2"/>
  <c r="L3" i="2"/>
  <c r="AD60" i="2"/>
  <c r="L60" i="2"/>
  <c r="AD54" i="2"/>
  <c r="L54" i="2"/>
  <c r="AK53" i="2"/>
  <c r="AK62" i="2" s="1"/>
  <c r="N5" i="2" l="1"/>
  <c r="O5" i="2" s="1"/>
  <c r="N9" i="2"/>
  <c r="O9" i="2" s="1"/>
  <c r="AL53" i="2"/>
  <c r="AL62" i="2" s="1"/>
  <c r="AE5" i="2"/>
  <c r="AF5" i="2" s="1"/>
  <c r="AE9" i="2"/>
  <c r="AF9" i="2" s="1"/>
  <c r="N12" i="2"/>
  <c r="O12" i="2" s="1"/>
  <c r="AE17" i="2"/>
  <c r="AF17" i="2" s="1"/>
  <c r="AE12" i="2"/>
  <c r="AF12" i="2" s="1"/>
  <c r="N18" i="2"/>
  <c r="O18" i="2" s="1"/>
  <c r="AD20" i="2"/>
  <c r="L20" i="2"/>
  <c r="AE18" i="2"/>
  <c r="AF18" i="2" s="1"/>
  <c r="N14" i="2"/>
  <c r="O14" i="2" s="1"/>
  <c r="AE14" i="2"/>
  <c r="AF14" i="2" s="1"/>
  <c r="N57" i="2"/>
  <c r="O57" i="2" s="1"/>
  <c r="AE57" i="2"/>
  <c r="AF57" i="2" s="1"/>
  <c r="AE3" i="2"/>
  <c r="AF3" i="2" s="1"/>
  <c r="N60" i="2"/>
  <c r="O60" i="2" s="1"/>
  <c r="N54" i="2"/>
  <c r="O54" i="2" s="1"/>
  <c r="AE60" i="2"/>
  <c r="AF60" i="2" s="1"/>
  <c r="N55" i="2"/>
  <c r="O55" i="2" s="1"/>
  <c r="AD53" i="2"/>
  <c r="L53" i="2"/>
  <c r="AC62" i="2"/>
  <c r="AE54" i="2"/>
  <c r="AF54" i="2" s="1"/>
  <c r="N3" i="2"/>
  <c r="O3" i="2" s="1"/>
  <c r="AE55" i="2"/>
  <c r="AF55" i="2" s="1"/>
  <c r="L62" i="2" l="1"/>
  <c r="AE20" i="2"/>
  <c r="AF20" i="2" s="1"/>
  <c r="N20" i="2"/>
  <c r="O20" i="2" s="1"/>
  <c r="AE53" i="2"/>
  <c r="AF53" i="2" s="1"/>
  <c r="AD62" i="2"/>
  <c r="N53" i="2"/>
  <c r="O53" i="2" s="1"/>
  <c r="E31" i="1" l="1"/>
  <c r="B56" i="1"/>
  <c r="O62" i="2"/>
  <c r="AF62" i="2"/>
  <c r="N62" i="2"/>
  <c r="AE62" i="2"/>
  <c r="B60" i="1" l="1"/>
  <c r="B62" i="1" s="1"/>
  <c r="B61" i="1"/>
  <c r="D56" i="1"/>
  <c r="D27" i="1"/>
  <c r="B27" i="1"/>
  <c r="E19" i="1"/>
  <c r="F19" i="1" s="1"/>
  <c r="E18" i="1"/>
  <c r="E20" i="1"/>
  <c r="F20" i="1" s="1"/>
  <c r="E21" i="1"/>
  <c r="F21" i="1" s="1"/>
  <c r="E22" i="1"/>
  <c r="E23" i="1"/>
  <c r="E24" i="1"/>
  <c r="E25" i="1"/>
  <c r="E26" i="1"/>
  <c r="B63" i="1" l="1"/>
  <c r="D58" i="1"/>
  <c r="B58" i="1"/>
  <c r="E10" i="7" s="1"/>
  <c r="E32" i="1" l="1"/>
  <c r="F32" i="1" s="1"/>
  <c r="F51" i="1"/>
  <c r="E52" i="1"/>
  <c r="F52" i="1" s="1"/>
  <c r="E53" i="1"/>
  <c r="F53" i="1" s="1"/>
  <c r="E54" i="1"/>
  <c r="F54" i="1" s="1"/>
  <c r="E55" i="1"/>
  <c r="F55" i="1" s="1"/>
  <c r="F18" i="1"/>
  <c r="F22" i="1"/>
  <c r="F23" i="1"/>
  <c r="F24" i="1"/>
  <c r="F25" i="1"/>
  <c r="F26" i="1"/>
  <c r="E17" i="1"/>
  <c r="E27" i="1" s="1"/>
  <c r="E56" i="1" l="1"/>
  <c r="F17" i="1"/>
  <c r="F31" i="1"/>
</calcChain>
</file>

<file path=xl/sharedStrings.xml><?xml version="1.0" encoding="utf-8"?>
<sst xmlns="http://schemas.openxmlformats.org/spreadsheetml/2006/main" count="325" uniqueCount="222">
  <si>
    <t> </t>
  </si>
  <si>
    <t>Peel Licensed Child Care Providers</t>
  </si>
  <si>
    <t>Instructions:</t>
  </si>
  <si>
    <t>Please follow the guidance on each tab and complete the information with as much accuracy as possible.</t>
  </si>
  <si>
    <t>All tabs must be completed in order for your application to be reviewed.</t>
  </si>
  <si>
    <t>Once completed, please e-mail your submission to EarlyYearsSystemDivision@peelregion.ca with the subject line : "Financial Viability Funding Request"</t>
  </si>
  <si>
    <t>Region of Peel Contact Information</t>
  </si>
  <si>
    <t xml:space="preserve">For questions and/or assistance in completing this workbook, please email EarlyYearsSystemDivision@peelregion.ca. </t>
  </si>
  <si>
    <t>Tab 2 - Attestations</t>
  </si>
  <si>
    <t>YES</t>
  </si>
  <si>
    <t>Sustainability (Closure)</t>
  </si>
  <si>
    <t>NO</t>
  </si>
  <si>
    <t>Relief (Re-opening)</t>
  </si>
  <si>
    <t>Agency’s Legal Name</t>
  </si>
  <si>
    <t>Agency’s Operating Name (if different)</t>
  </si>
  <si>
    <t>Date</t>
  </si>
  <si>
    <t xml:space="preserve"> </t>
  </si>
  <si>
    <t>Budgeted Income/Loss or Surplus/Deficiency</t>
  </si>
  <si>
    <t>This application is subject to the Region's approval and budget availability</t>
  </si>
  <si>
    <t xml:space="preserve">By submitting this file,  I/We declare/ attest that: </t>
  </si>
  <si>
    <t>1. I/We have signing authority on behalf of the above Agency and understand this attestation must be signed by the Executive 
     / Owner of the corporation.</t>
  </si>
  <si>
    <t>3. The information on this funding Request is accurate and only includes information related to the portion of my business dedicated to 
     providing licensed child care in Peel.</t>
  </si>
  <si>
    <t>4. The Agency I represent has a signed 2023 CWELCC agreement.</t>
  </si>
  <si>
    <r>
      <t xml:space="preserve">5. At the time of this application the Agency I represent is in compliance with </t>
    </r>
    <r>
      <rPr>
        <b/>
        <sz val="11"/>
        <color theme="1"/>
        <rFont val="Calibri"/>
        <family val="2"/>
        <scheme val="minor"/>
      </rPr>
      <t>ALL</t>
    </r>
    <r>
      <rPr>
        <sz val="11"/>
        <color theme="1"/>
        <rFont val="Calibri"/>
        <family val="2"/>
        <scheme val="minor"/>
      </rPr>
      <t xml:space="preserve"> Peel Region reporting requirements. </t>
    </r>
  </si>
  <si>
    <t xml:space="preserve">6. The Agency I represent is on track to fully spend/has already spent the Transition Operating Grant (TOG) parts A and B 
     (including top-up), and that the TOG has been prioritized for necessary expenses. </t>
  </si>
  <si>
    <t>7. I acknowledge that additional information may be required to assess my application.</t>
  </si>
  <si>
    <t>Comments:</t>
  </si>
  <si>
    <t>I/We confirm, to the best of my/our knowledge, the above is true and complete.</t>
  </si>
  <si>
    <t>(Sign Here)</t>
  </si>
  <si>
    <t>Name:</t>
  </si>
  <si>
    <t>Position:</t>
  </si>
  <si>
    <t>Date:</t>
  </si>
  <si>
    <t>Tab 3 - Rates and Capacity Information</t>
  </si>
  <si>
    <t>Please fill in all cells highlighted in green.</t>
  </si>
  <si>
    <t>Provide information on rates and capacity in the charts below.</t>
  </si>
  <si>
    <t>Please provide the information below based on the calendar year of January 1, 2023 - December 31, 2023.</t>
  </si>
  <si>
    <t>Budget Year-End</t>
  </si>
  <si>
    <t>INFANT</t>
  </si>
  <si>
    <t>TODDLER</t>
  </si>
  <si>
    <t>PRESCHOOL</t>
  </si>
  <si>
    <t>FAMILY GROUPING</t>
  </si>
  <si>
    <t>JK/SK (B/A)</t>
  </si>
  <si>
    <t>JK/SK (FD)</t>
  </si>
  <si>
    <t>SA (B/A)</t>
  </si>
  <si>
    <t>SA (FD)</t>
  </si>
  <si>
    <t>Full-day daily rate before CWELCC reduction:</t>
  </si>
  <si>
    <t xml:space="preserve">Program's licensed capacity:  </t>
  </si>
  <si>
    <t>Program's operating capacity (average for the year):</t>
  </si>
  <si>
    <t>Number of operating days for the year</t>
  </si>
  <si>
    <t>Expected Parental Child Care Fee TOTAL (excluding CWELCC):</t>
  </si>
  <si>
    <t>Actual Prior Year-End</t>
  </si>
  <si>
    <t>Program's operating capacity:</t>
  </si>
  <si>
    <t>Actual enrolment (Average for the year):</t>
  </si>
  <si>
    <t xml:space="preserve">PROGRAM STAFFING INFORMATION </t>
  </si>
  <si>
    <t>Estimated 2023 WEG Allocation - based on Staffing Data Provided</t>
  </si>
  <si>
    <t>Estimated 2023 CWELCC Workforce Compensation Allocation</t>
  </si>
  <si>
    <t>STAFF NAME / ID</t>
  </si>
  <si>
    <t>POSITION</t>
  </si>
  <si>
    <t>NEW STAFF 
MEMBER IN 2023</t>
  </si>
  <si>
    <t>HRS/WK</t>
  </si>
  <si>
    <t>WEEKS/YR</t>
  </si>
  <si>
    <t>BASE HOURLY WAGE
(excl. WEG,GOF,WCF)</t>
  </si>
  <si>
    <t>WAGE ENHANCEMENT GRANT (WEG)</t>
  </si>
  <si>
    <t>GENERAL OPERATING FUND (GOF)</t>
  </si>
  <si>
    <t>WORKFORCE COMP. (WCF)</t>
  </si>
  <si>
    <t>HOURLY 
WAGE</t>
  </si>
  <si>
    <t>PROGRAM 
AREA</t>
  </si>
  <si>
    <t>TOTAL SALARIES</t>
  </si>
  <si>
    <t>MANDATORY BENEFITS (%)</t>
  </si>
  <si>
    <t>TOTAL 
BENEFITS</t>
  </si>
  <si>
    <t>TOTAL SALARIES AND BENEFITS</t>
  </si>
  <si>
    <t>1</t>
  </si>
  <si>
    <t>2</t>
  </si>
  <si>
    <t>3</t>
  </si>
  <si>
    <t>4</t>
  </si>
  <si>
    <t>WEG Eligibility</t>
  </si>
  <si>
    <t>WEG 
Eligible Hrs</t>
  </si>
  <si>
    <t>WEG 
Rate</t>
  </si>
  <si>
    <t>WEG 
Salary</t>
  </si>
  <si>
    <t>WEG 
Benefits</t>
  </si>
  <si>
    <t>Suppl. Grant</t>
  </si>
  <si>
    <t>TOTAL WEG 
Sal. &amp; Ben.</t>
  </si>
  <si>
    <t>WF Eligibility</t>
  </si>
  <si>
    <t>WF Eligible Hrs</t>
  </si>
  <si>
    <t>WF Eligible Rate</t>
  </si>
  <si>
    <t>WF Salary</t>
  </si>
  <si>
    <t>WF Benefits</t>
  </si>
  <si>
    <t>TOTAL WF Sal. &amp; Ben.</t>
  </si>
  <si>
    <t>AI
Eligibility</t>
  </si>
  <si>
    <t>AI 
Eligible Hrs</t>
  </si>
  <si>
    <t>AI 
Eligible Rate</t>
  </si>
  <si>
    <t>AI 
Salary</t>
  </si>
  <si>
    <t>AI 
Benefits</t>
  </si>
  <si>
    <t>TOTAL AI 
Sal. &amp; Ben.</t>
  </si>
  <si>
    <t>AC</t>
  </si>
  <si>
    <t>RECE Educator</t>
  </si>
  <si>
    <t>Yes</t>
  </si>
  <si>
    <t>Infant</t>
  </si>
  <si>
    <t>PB</t>
  </si>
  <si>
    <t>Non-RECE Educator</t>
  </si>
  <si>
    <t>No</t>
  </si>
  <si>
    <t>Toddler</t>
  </si>
  <si>
    <t>DH</t>
  </si>
  <si>
    <t>Cook</t>
  </si>
  <si>
    <t>TOTAL</t>
  </si>
  <si>
    <t>Tab 4 - Financial Data</t>
  </si>
  <si>
    <t>In the 'Budget Year' column, report estimated amounts for the calendar year (include any actuals and forecasts for remaining months).</t>
  </si>
  <si>
    <r>
      <rPr>
        <sz val="11"/>
        <color rgb="FF000000"/>
        <rFont val="Calibri"/>
        <family val="2"/>
      </rPr>
      <t xml:space="preserve">In the 'COMMENTS' column, provide an explanation for any </t>
    </r>
    <r>
      <rPr>
        <u/>
        <sz val="11"/>
        <color rgb="FF000000"/>
        <rFont val="Calibri"/>
        <family val="2"/>
      </rPr>
      <t>REVENUE decreases</t>
    </r>
    <r>
      <rPr>
        <sz val="11"/>
        <color rgb="FF000000"/>
        <rFont val="Calibri"/>
        <family val="2"/>
      </rPr>
      <t xml:space="preserve"> greater than $1,500 </t>
    </r>
    <r>
      <rPr>
        <b/>
        <sz val="11"/>
        <color rgb="FF000000"/>
        <rFont val="Calibri"/>
        <family val="2"/>
      </rPr>
      <t>AND</t>
    </r>
    <r>
      <rPr>
        <sz val="11"/>
        <color rgb="FF000000"/>
        <rFont val="Calibri"/>
        <family val="2"/>
      </rPr>
      <t xml:space="preserve"> 10% change.</t>
    </r>
  </si>
  <si>
    <r>
      <rPr>
        <sz val="11"/>
        <color rgb="FF000000"/>
        <rFont val="Calibri"/>
        <family val="2"/>
      </rPr>
      <t xml:space="preserve">In the 'COMMENTS' column, provide an explanation for any </t>
    </r>
    <r>
      <rPr>
        <u/>
        <sz val="11"/>
        <color rgb="FF000000"/>
        <rFont val="Calibri"/>
        <family val="2"/>
      </rPr>
      <t>EXPENSE increases</t>
    </r>
    <r>
      <rPr>
        <sz val="11"/>
        <color rgb="FF000000"/>
        <rFont val="Calibri"/>
        <family val="2"/>
      </rPr>
      <t xml:space="preserve"> greater than $1,500 </t>
    </r>
    <r>
      <rPr>
        <b/>
        <sz val="11"/>
        <color rgb="FF000000"/>
        <rFont val="Calibri"/>
        <family val="2"/>
      </rPr>
      <t>AND</t>
    </r>
    <r>
      <rPr>
        <sz val="11"/>
        <color rgb="FF000000"/>
        <rFont val="Calibri"/>
        <family val="2"/>
      </rPr>
      <t xml:space="preserve"> 10% change.</t>
    </r>
  </si>
  <si>
    <t>Please note revenue and expense amounts are subject to further verification by Peel Region.</t>
  </si>
  <si>
    <t>Please provide the budget information below based on the calendar year of January 1, 2023 - December 31, 2023.</t>
  </si>
  <si>
    <t>Budget Year
(Jan 1, 2023 - Dec 31, 2023)</t>
  </si>
  <si>
    <t>FAIR</t>
  </si>
  <si>
    <t>Actual Prior Year-End 
(12 months)</t>
  </si>
  <si>
    <t>$ Change</t>
  </si>
  <si>
    <t>% Change</t>
  </si>
  <si>
    <t>PROGRAM'S EXPECTED ANNUAL REVENUE</t>
  </si>
  <si>
    <t>Line Number</t>
  </si>
  <si>
    <t>Increase (Decrease)</t>
  </si>
  <si>
    <t>COMMENTS</t>
  </si>
  <si>
    <t>GROSS PARENTAL CHILD CARE FEES (including CWELCC and Fee Subsidy portions)</t>
  </si>
  <si>
    <t>310 + 311 + 322</t>
  </si>
  <si>
    <t>CWELCC WORKFORCE COMPENSATION</t>
  </si>
  <si>
    <t>GENERAL OPERATING FUNDS</t>
  </si>
  <si>
    <t xml:space="preserve">WAGE ENHANCEMENT GRANT </t>
  </si>
  <si>
    <t>OTHER1:</t>
  </si>
  <si>
    <t>OTHER2:</t>
  </si>
  <si>
    <t>OTHER3:</t>
  </si>
  <si>
    <t>OTHER4:</t>
  </si>
  <si>
    <t>OTHER5:</t>
  </si>
  <si>
    <t>Actual Prior Year (12 month period)</t>
  </si>
  <si>
    <t>PROGRAM'S EXPECTED ELIGIBLE EXPENDITURES</t>
  </si>
  <si>
    <t xml:space="preserve">SALARIES &amp; BENEFITS </t>
  </si>
  <si>
    <t>RENTAL OF OFFICE/BUILDING</t>
  </si>
  <si>
    <t>421a</t>
  </si>
  <si>
    <t>PROPERTY TAX</t>
  </si>
  <si>
    <t>421b</t>
  </si>
  <si>
    <t>PROPERTY INSURANCE</t>
  </si>
  <si>
    <t>421c</t>
  </si>
  <si>
    <t>PROPERTY MAINTENANCE FEES</t>
  </si>
  <si>
    <t>421d</t>
  </si>
  <si>
    <t>MORTGAGE INTEREST</t>
  </si>
  <si>
    <t>421e</t>
  </si>
  <si>
    <t>UTILITIES</t>
  </si>
  <si>
    <t>421f</t>
  </si>
  <si>
    <t>FOOD COSTS/CATERING</t>
  </si>
  <si>
    <t>PROGRAM SUPPLIES</t>
  </si>
  <si>
    <t>ADVERTISING &amp; PROMOTIONS</t>
  </si>
  <si>
    <t>451a</t>
  </si>
  <si>
    <t>AMORTIZATION/DEPRECIATION</t>
  </si>
  <si>
    <t>451b</t>
  </si>
  <si>
    <t>AUDITING</t>
  </si>
  <si>
    <t>451c</t>
  </si>
  <si>
    <t>INSURANCE</t>
  </si>
  <si>
    <t>451g</t>
  </si>
  <si>
    <t>INTEREST</t>
  </si>
  <si>
    <t>451h</t>
  </si>
  <si>
    <t>BANK CHARGES</t>
  </si>
  <si>
    <t>451i</t>
  </si>
  <si>
    <t>LEGAL</t>
  </si>
  <si>
    <t>451j</t>
  </si>
  <si>
    <t>MANAGEMENT FEE</t>
  </si>
  <si>
    <t>451k</t>
  </si>
  <si>
    <t>OFFICE &amp; GENERAL</t>
  </si>
  <si>
    <t>451l</t>
  </si>
  <si>
    <t>TELEPHONE &amp; INTERNET</t>
  </si>
  <si>
    <t>451m</t>
  </si>
  <si>
    <t>PROFESSIONAL &amp; CONSULTING FEES</t>
  </si>
  <si>
    <t>451n</t>
  </si>
  <si>
    <t xml:space="preserve">PROJECTED SURPLUS/LOSS </t>
  </si>
  <si>
    <t>% allocated to wages</t>
  </si>
  <si>
    <t>% allocated to occupancy</t>
  </si>
  <si>
    <t>% allocated to all other expenses</t>
  </si>
  <si>
    <r>
      <t xml:space="preserve">Please provide the balances as of </t>
    </r>
    <r>
      <rPr>
        <b/>
        <u/>
        <sz val="11"/>
        <color theme="1"/>
        <rFont val="Calibri"/>
        <family val="2"/>
        <scheme val="minor"/>
      </rPr>
      <t>August 31, 2023:</t>
    </r>
  </si>
  <si>
    <t>BALANCE</t>
  </si>
  <si>
    <t>OTHER COMMENTS</t>
  </si>
  <si>
    <t xml:space="preserve">     CASH (BANK ACCOUNT)</t>
  </si>
  <si>
    <t xml:space="preserve">     INVESTMENTS</t>
  </si>
  <si>
    <t xml:space="preserve">     PROPERTY, PLANT, EQUIPMENT (CAPITAL ASSETS)</t>
  </si>
  <si>
    <t xml:space="preserve">     OTHER1:</t>
  </si>
  <si>
    <t xml:space="preserve">     OTHER2:</t>
  </si>
  <si>
    <t xml:space="preserve">     OTHER3:</t>
  </si>
  <si>
    <t xml:space="preserve">     OTHER4:</t>
  </si>
  <si>
    <t xml:space="preserve">     OTHER5:</t>
  </si>
  <si>
    <t>Tab 5 - FAIR Line Numbers and Definitions</t>
  </si>
  <si>
    <t>FAIR Line Number</t>
  </si>
  <si>
    <t>DEFINITIONS / INSTRUCTIONS:</t>
  </si>
  <si>
    <t>Child care fees paid by parents directly to provider in relation to the fiscal period.</t>
  </si>
  <si>
    <t>Amount of Fee Reduction funding used in relation to the fiscal period.</t>
  </si>
  <si>
    <t>Workforce Compensation used from CWELCC during the fiscal period.</t>
  </si>
  <si>
    <t>Other CWELCC Grants Not Listed Above.</t>
  </si>
  <si>
    <t xml:space="preserve">Fee subsidy (Fee Assistance) paid by the Region to the provider in relation to the fiscal period. </t>
  </si>
  <si>
    <t>GOF used in relation to the fiscal period.</t>
  </si>
  <si>
    <t>Wage Enhancement Grant (WEG)/ Home Child Care Enhancement Grant (HCCEB) during the fiscal period.</t>
  </si>
  <si>
    <t>Gross salaries and benefits expense for all employees of the organization excluding management fee. This gross amount represents the total compensation employees received including any funding used for salary and benefits funded by Peel Region. Report Management Fee in the General Administration section.</t>
  </si>
  <si>
    <t>The gross amount represents the total rent cost as per the rental/lease agreement without deducting any grants.</t>
  </si>
  <si>
    <t>Property Taxes incurred during the fiscal period.</t>
  </si>
  <si>
    <t>Insurance expense related to the property only.</t>
  </si>
  <si>
    <t>Includes property management / maintenance fees.</t>
  </si>
  <si>
    <t>Mortgage interests incurred during the fiscal period.</t>
  </si>
  <si>
    <t>Utilities (ie., water, electricity, gas, HWT).</t>
  </si>
  <si>
    <t>Includes associated food costs for the children (i.e. preparation), and cost of catering.</t>
  </si>
  <si>
    <t>Includes all related program costs.</t>
  </si>
  <si>
    <t>Advertising and promotion costs, including payments to the franchisor for advertisements, website, flyers, print materials etc.</t>
  </si>
  <si>
    <t>Amortization.</t>
  </si>
  <si>
    <t xml:space="preserve">Auditing cost paid to a Licensed Public Accountant for audited financial statements. </t>
  </si>
  <si>
    <t>Insurance costs including commercial general liability insurance, director liability, and automobile insurance liability (if applicable).</t>
  </si>
  <si>
    <t>Interest Expenses.</t>
  </si>
  <si>
    <t>Bank Charges.</t>
  </si>
  <si>
    <t>Legal costs, including lawyer’s fees, court fees, etc.</t>
  </si>
  <si>
    <t xml:space="preserve">A fee paid by the owners to a person or company for managing the child care operation. This must not include management fees paid relating to investments and royalty fees. </t>
  </si>
  <si>
    <t>Includes office supplies, postage, courier, printing, photocopier rental and maintenance, office equipment maintenance, collection fees, minor miscellaneous expenses, etc.</t>
  </si>
  <si>
    <t>Telephone, Internet, and fax costs paid to providers.</t>
  </si>
  <si>
    <t>Professional and consulting fees (exclude professional dues and management fees relating to investments).</t>
  </si>
  <si>
    <t>CWELCC OTHER GRANTS (ex. Transition Operating Grant)</t>
  </si>
  <si>
    <t xml:space="preserve"> LOAN PAYABLE</t>
  </si>
  <si>
    <t>Expected enrolment* (average for the year):</t>
  </si>
  <si>
    <t>*Count all children based on full-time equivalents. For example, two childen enrolled in half-days should be counted as one.</t>
  </si>
  <si>
    <t>2. I have read and understand the 2023 CWELCC Guideline and the 2023 CWELCC Financial Viability Fund document.</t>
  </si>
  <si>
    <t>In the 'Actual Prior Year-End' column, report actual amounts from the prior year audited financial statements. You can use the Financial Annual Information Return (FAIR) for these numbers. Please refer to Tab 5 for definitions.</t>
  </si>
  <si>
    <t>All submissions must be received by the OCTOBER 17, 2023 deadline.</t>
  </si>
  <si>
    <t>2023 CWELCC Financial Viability Fund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</si>
</sst>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8" formatCode="&quot;$&quot;#,##0.00;[Red]\-&quot;$&quot;#,##0.00"/>
    <numFmt numFmtId="44" formatCode="_-&quot;$&quot;* #,##0.00_-;\-&quot;$&quot;* #,##0.00_-;_-&quot;$&quot;* &quot;-&quot;??_-;_-@_-"/>
    <numFmt numFmtId="43" formatCode="_-* #,##0.00_-;\-* #,##0.00_-;_-* &quot;-&quot;??_-;_-@_-"/>
    <numFmt numFmtId="164" formatCode="_(* #,##0.00_);_(* \(#,##0.00\);_(* &quot;-&quot;??_);_(@_)"/>
    <numFmt numFmtId="165" formatCode="&quot;$&quot;#,##0.00"/>
    <numFmt numFmtId="166" formatCode="&quot;$&quot;#,##0"/>
    <numFmt numFmtId="167" formatCode="0.0%"/>
    <numFmt numFmtId="168" formatCode="_(* #,##0_);_(* \(#,##0\);_(* &quot;-&quot;??_);_(@_)"/>
    <numFmt numFmtId="169" formatCode="&quot;$&quot;#,##0.00;[Red]&quot;$&quot;#,##0.00"/>
    <numFmt numFmtId="170" formatCode="[$-F800]dddd\,\ mmmm\ dd\,\ yyyy"/>
    <numFmt numFmtId="171" formatCode="_-&quot;$&quot;* #,##0_-;\-&quot;$&quot;* #,##0_-;_-&quot;$&quot;* &quot;-&quot;??_-;_-@_-"/>
    <numFmt numFmtId="172" formatCode="_-* #,##0_-;\-* #,##0_-;_-* &quot;-&quot;??_-;_-@_-"/>
  </numFmts>
  <fonts count="36" x14ac:knownFonts="1">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Open Sans"/>
      <family val="2"/>
    </font>
    <font>
      <b/>
      <sz val="11"/>
      <name val="Open Sans"/>
      <family val="2"/>
    </font>
    <font>
      <sz val="11"/>
      <name val="Open Sans"/>
      <family val="2"/>
    </font>
    <font>
      <sz val="11"/>
      <color theme="0"/>
      <name val="Open Sans"/>
      <family val="2"/>
    </font>
    <font>
      <b/>
      <sz val="11"/>
      <color theme="0"/>
      <name val="Open Sans"/>
      <family val="2"/>
    </font>
    <font>
      <b/>
      <u/>
      <sz val="11"/>
      <color theme="1"/>
      <name val="Calibri"/>
      <family val="2"/>
      <scheme val="minor"/>
    </font>
    <font>
      <b/>
      <sz val="18"/>
      <color theme="3"/>
      <name val="Calibri Light"/>
      <family val="2"/>
      <scheme val="major"/>
    </font>
    <font>
      <sz val="11"/>
      <color theme="1"/>
      <name val="Avenir Next LT Pro Light"/>
      <family val="2"/>
    </font>
    <font>
      <sz val="11"/>
      <color theme="1"/>
      <name val="Arial"/>
      <family val="2"/>
    </font>
    <font>
      <sz val="11"/>
      <name val="Arial"/>
      <family val="2"/>
    </font>
    <font>
      <sz val="11"/>
      <color theme="0"/>
      <name val="Arial"/>
      <family val="2"/>
    </font>
    <font>
      <b/>
      <sz val="12"/>
      <color rgb="FF000000"/>
      <name val="Avenir Next LT Pro Light"/>
      <family val="2"/>
    </font>
    <font>
      <sz val="10"/>
      <name val="Arial"/>
      <family val="2"/>
    </font>
    <font>
      <b/>
      <i/>
      <sz val="11"/>
      <color theme="1"/>
      <name val="Calibri"/>
      <family val="2"/>
      <scheme val="minor"/>
    </font>
    <font>
      <sz val="10"/>
      <name val="Calibri"/>
      <family val="2"/>
      <scheme val="minor"/>
    </font>
    <font>
      <sz val="11"/>
      <color rgb="FF000000"/>
      <name val="Calibri"/>
      <family val="2"/>
    </font>
    <font>
      <u/>
      <sz val="11"/>
      <color rgb="FF000000"/>
      <name val="Calibri"/>
      <family val="2"/>
    </font>
    <font>
      <b/>
      <sz val="11"/>
      <color rgb="FF000000"/>
      <name val="Calibri"/>
      <family val="2"/>
    </font>
    <font>
      <sz val="11"/>
      <name val="Calibri"/>
      <family val="2"/>
    </font>
    <font>
      <sz val="11"/>
      <color theme="1"/>
      <name val="Calibri"/>
      <family val="2"/>
      <scheme val="minor"/>
    </font>
    <font>
      <sz val="11"/>
      <color theme="0"/>
      <name val="Calibri"/>
      <family val="2"/>
      <scheme val="minor"/>
    </font>
    <font>
      <b/>
      <sz val="12"/>
      <color theme="1"/>
      <name val="Calibri"/>
      <family val="2"/>
      <scheme val="minor"/>
    </font>
    <font>
      <b/>
      <i/>
      <sz val="12"/>
      <color theme="1"/>
      <name val="Calibri"/>
      <family val="2"/>
      <scheme val="minor"/>
    </font>
    <font>
      <strike/>
      <sz val="11"/>
      <color rgb="FFFF0000"/>
      <name val="Calibri"/>
      <family val="2"/>
      <scheme val="minor"/>
    </font>
    <font>
      <b/>
      <sz val="14"/>
      <color rgb="FF1F497D"/>
      <name val="Calibri"/>
      <family val="2"/>
      <scheme val="minor"/>
    </font>
    <font>
      <b/>
      <sz val="11"/>
      <color rgb="FF000000"/>
      <name val="Calibri"/>
      <family val="2"/>
      <scheme val="minor"/>
    </font>
    <font>
      <sz val="11"/>
      <color rgb="FF000000"/>
      <name val="Calibri"/>
      <family val="2"/>
      <scheme val="minor"/>
    </font>
    <font>
      <b/>
      <sz val="16"/>
      <color rgb="FF000000"/>
      <name val="Calibri"/>
      <family val="2"/>
      <scheme val="minor"/>
    </font>
    <font>
      <b/>
      <sz val="16"/>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bgColor indexed="64"/>
      </patternFill>
    </fill>
    <fill>
      <patternFill patternType="solid">
        <fgColor theme="6" tint="0.59999389629810485"/>
        <bgColor indexed="64"/>
      </patternFill>
    </fill>
    <fill>
      <patternFill patternType="solid">
        <fgColor theme="0"/>
        <bgColor indexed="64"/>
      </patternFill>
    </fill>
    <fill>
      <patternFill patternType="lightUp">
        <fgColor theme="1"/>
        <bgColor theme="0" tint="-0.14996795556505021"/>
      </patternFill>
    </fill>
    <fill>
      <patternFill patternType="solid">
        <fgColor theme="4"/>
        <bgColor theme="4"/>
      </patternFill>
    </fill>
    <fill>
      <patternFill patternType="solid">
        <fgColor theme="4"/>
        <bgColor indexed="64"/>
      </patternFill>
    </fill>
    <fill>
      <patternFill patternType="solid">
        <fgColor rgb="FFFFFFFF"/>
        <bgColor rgb="FF000000"/>
      </patternFill>
    </fill>
  </fills>
  <borders count="44">
    <border>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theme="1"/>
      </top>
      <bottom/>
      <diagonal/>
    </border>
    <border>
      <left/>
      <right/>
      <top style="medium">
        <color theme="1"/>
      </top>
      <bottom/>
      <diagonal/>
    </border>
    <border>
      <left style="medium">
        <color indexed="64"/>
      </left>
      <right/>
      <top style="medium">
        <color theme="1"/>
      </top>
      <bottom/>
      <diagonal/>
    </border>
    <border>
      <left/>
      <right style="medium">
        <color indexed="64"/>
      </right>
      <top style="medium">
        <color indexed="64"/>
      </top>
      <bottom style="medium">
        <color theme="1"/>
      </bottom>
      <diagonal/>
    </border>
    <border>
      <left/>
      <right/>
      <top style="medium">
        <color indexed="64"/>
      </top>
      <bottom style="medium">
        <color theme="1"/>
      </bottom>
      <diagonal/>
    </border>
    <border>
      <left style="medium">
        <color indexed="64"/>
      </left>
      <right/>
      <top style="medium">
        <color indexed="64"/>
      </top>
      <bottom style="medium">
        <color theme="1"/>
      </bottom>
      <diagonal/>
    </border>
    <border>
      <left/>
      <right/>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style="medium">
        <color indexed="64"/>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12" fillId="0" borderId="0" applyNumberFormat="0" applyFill="0" applyBorder="0" applyAlignment="0" applyProtection="0"/>
  </cellStyleXfs>
  <cellXfs count="212">
    <xf numFmtId="0" fontId="0" fillId="0" borderId="0" xfId="0"/>
    <xf numFmtId="0" fontId="6" fillId="0" borderId="0" xfId="0" applyFont="1"/>
    <xf numFmtId="0" fontId="7" fillId="0" borderId="0" xfId="0" applyFont="1"/>
    <xf numFmtId="0" fontId="8" fillId="0" borderId="0" xfId="0" applyFont="1"/>
    <xf numFmtId="0" fontId="8" fillId="3" borderId="0" xfId="0" applyFont="1" applyFill="1" applyAlignment="1">
      <alignment wrapText="1"/>
    </xf>
    <xf numFmtId="44" fontId="8" fillId="3" borderId="0" xfId="0" applyNumberFormat="1" applyFont="1" applyFill="1" applyAlignment="1">
      <alignment horizontal="center" wrapText="1"/>
    </xf>
    <xf numFmtId="0" fontId="8" fillId="3" borderId="0" xfId="0" applyFont="1" applyFill="1" applyAlignment="1">
      <alignment horizontal="center" vertical="center" wrapText="1"/>
    </xf>
    <xf numFmtId="165" fontId="8" fillId="3" borderId="0" xfId="0" applyNumberFormat="1" applyFont="1" applyFill="1" applyAlignment="1">
      <alignment horizontal="center" vertical="center" wrapText="1"/>
    </xf>
    <xf numFmtId="166" fontId="8" fillId="3" borderId="0" xfId="1" applyNumberFormat="1" applyFont="1" applyFill="1" applyBorder="1" applyAlignment="1" applyProtection="1">
      <alignment horizontal="center" vertical="center" wrapText="1"/>
    </xf>
    <xf numFmtId="167" fontId="8" fillId="3" borderId="0" xfId="2" applyNumberFormat="1" applyFont="1" applyFill="1" applyBorder="1" applyAlignment="1" applyProtection="1">
      <alignment horizontal="center" vertical="center" wrapText="1"/>
    </xf>
    <xf numFmtId="0" fontId="9" fillId="5" borderId="0" xfId="0" applyFont="1" applyFill="1" applyAlignment="1">
      <alignment wrapText="1"/>
    </xf>
    <xf numFmtId="0" fontId="10" fillId="5" borderId="0" xfId="0" applyFont="1" applyFill="1" applyAlignment="1">
      <alignment horizontal="right" wrapText="1"/>
    </xf>
    <xf numFmtId="166" fontId="10" fillId="5" borderId="0" xfId="0" applyNumberFormat="1" applyFont="1" applyFill="1" applyAlignment="1">
      <alignment horizontal="center" wrapText="1"/>
    </xf>
    <xf numFmtId="0" fontId="6" fillId="0" borderId="0" xfId="0" applyFont="1" applyAlignment="1">
      <alignment vertical="center"/>
    </xf>
    <xf numFmtId="168" fontId="6" fillId="0" borderId="0" xfId="4" applyNumberFormat="1" applyFont="1" applyFill="1" applyBorder="1" applyProtection="1"/>
    <xf numFmtId="168" fontId="10" fillId="5" borderId="9" xfId="4" applyNumberFormat="1" applyFont="1" applyFill="1" applyBorder="1" applyAlignment="1" applyProtection="1">
      <alignment horizontal="left" indent="4"/>
    </xf>
    <xf numFmtId="0" fontId="6" fillId="5" borderId="8" xfId="0" applyFont="1" applyFill="1" applyBorder="1"/>
    <xf numFmtId="168" fontId="6" fillId="3" borderId="10" xfId="4" applyNumberFormat="1" applyFont="1" applyFill="1" applyBorder="1" applyProtection="1"/>
    <xf numFmtId="164" fontId="6" fillId="8" borderId="0" xfId="4" applyFont="1" applyFill="1" applyBorder="1" applyProtection="1"/>
    <xf numFmtId="164" fontId="6" fillId="8" borderId="0" xfId="4" applyFont="1" applyFill="1" applyBorder="1" applyAlignment="1" applyProtection="1"/>
    <xf numFmtId="168" fontId="6" fillId="8" borderId="0" xfId="4" applyNumberFormat="1" applyFont="1" applyFill="1" applyBorder="1" applyAlignment="1" applyProtection="1">
      <alignment horizontal="center"/>
    </xf>
    <xf numFmtId="0" fontId="6" fillId="8" borderId="0" xfId="0" applyFont="1" applyFill="1" applyAlignment="1">
      <alignment horizontal="center"/>
    </xf>
    <xf numFmtId="168" fontId="6" fillId="8" borderId="10" xfId="4" applyNumberFormat="1" applyFont="1" applyFill="1" applyBorder="1" applyProtection="1"/>
    <xf numFmtId="168" fontId="6" fillId="8" borderId="0" xfId="4" applyNumberFormat="1" applyFont="1" applyFill="1" applyBorder="1" applyProtection="1"/>
    <xf numFmtId="164" fontId="6" fillId="8" borderId="2" xfId="4" applyFont="1" applyFill="1" applyBorder="1" applyAlignment="1" applyProtection="1">
      <alignment horizontal="center"/>
    </xf>
    <xf numFmtId="0" fontId="6" fillId="8" borderId="2" xfId="0" applyFont="1" applyFill="1" applyBorder="1" applyAlignment="1">
      <alignment horizontal="center"/>
    </xf>
    <xf numFmtId="164" fontId="6" fillId="0" borderId="10" xfId="4" applyFont="1" applyFill="1" applyBorder="1" applyProtection="1"/>
    <xf numFmtId="164" fontId="6" fillId="0" borderId="0" xfId="4" applyFont="1" applyFill="1" applyBorder="1" applyProtection="1"/>
    <xf numFmtId="164" fontId="6" fillId="0" borderId="0" xfId="4" applyFont="1" applyFill="1" applyBorder="1" applyAlignment="1" applyProtection="1"/>
    <xf numFmtId="168" fontId="6" fillId="0" borderId="0" xfId="4" applyNumberFormat="1" applyFont="1" applyFill="1" applyBorder="1" applyAlignment="1" applyProtection="1">
      <alignment horizontal="center"/>
    </xf>
    <xf numFmtId="0" fontId="6" fillId="0" borderId="2" xfId="0" applyFont="1" applyBorder="1" applyAlignment="1">
      <alignment horizontal="center"/>
    </xf>
    <xf numFmtId="164" fontId="6" fillId="0" borderId="2" xfId="4" applyFont="1" applyFill="1" applyBorder="1" applyAlignment="1" applyProtection="1">
      <alignment horizontal="center"/>
    </xf>
    <xf numFmtId="168" fontId="6" fillId="0" borderId="10" xfId="4" applyNumberFormat="1" applyFont="1" applyFill="1" applyBorder="1" applyProtection="1"/>
    <xf numFmtId="168" fontId="6" fillId="0" borderId="7" xfId="4" applyNumberFormat="1" applyFont="1" applyFill="1" applyBorder="1" applyProtection="1"/>
    <xf numFmtId="168" fontId="6" fillId="0" borderId="6" xfId="4" applyNumberFormat="1" applyFont="1" applyFill="1" applyBorder="1" applyProtection="1"/>
    <xf numFmtId="164" fontId="6" fillId="0" borderId="6" xfId="4" applyFont="1" applyFill="1" applyBorder="1" applyProtection="1"/>
    <xf numFmtId="0" fontId="6" fillId="0" borderId="1" xfId="0" applyFont="1" applyBorder="1" applyAlignment="1">
      <alignment horizontal="center"/>
    </xf>
    <xf numFmtId="0" fontId="10" fillId="9" borderId="7"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6" fillId="0" borderId="0" xfId="0" applyFont="1" applyAlignment="1">
      <alignment horizontal="center"/>
    </xf>
    <xf numFmtId="164" fontId="6" fillId="0" borderId="0" xfId="4" applyFont="1" applyFill="1" applyBorder="1" applyAlignment="1" applyProtection="1">
      <alignment horizontal="center"/>
    </xf>
    <xf numFmtId="0" fontId="9" fillId="5" borderId="5" xfId="0" applyFont="1" applyFill="1" applyBorder="1" applyAlignment="1">
      <alignment horizontal="center" vertical="center" wrapText="1"/>
    </xf>
    <xf numFmtId="44" fontId="9" fillId="5" borderId="5" xfId="0" applyNumberFormat="1" applyFont="1" applyFill="1" applyBorder="1" applyAlignment="1">
      <alignment horizontal="center" vertical="center" wrapText="1"/>
    </xf>
    <xf numFmtId="44" fontId="9" fillId="5" borderId="5" xfId="0" applyNumberFormat="1" applyFont="1" applyFill="1" applyBorder="1" applyAlignment="1">
      <alignment horizontal="center" vertical="center"/>
    </xf>
    <xf numFmtId="0" fontId="8" fillId="2" borderId="5"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wrapText="1"/>
      <protection locked="0"/>
    </xf>
    <xf numFmtId="165" fontId="8" fillId="2" borderId="5" xfId="1" applyNumberFormat="1" applyFont="1" applyFill="1" applyBorder="1" applyAlignment="1" applyProtection="1">
      <alignment horizontal="center" vertical="center" wrapText="1"/>
      <protection locked="0"/>
    </xf>
    <xf numFmtId="165" fontId="8" fillId="4" borderId="5" xfId="0" applyNumberFormat="1" applyFont="1" applyFill="1" applyBorder="1" applyAlignment="1">
      <alignment horizontal="center" vertical="center" wrapText="1"/>
    </xf>
    <xf numFmtId="166" fontId="8" fillId="4" borderId="5" xfId="1" applyNumberFormat="1" applyFont="1" applyFill="1" applyBorder="1" applyAlignment="1" applyProtection="1">
      <alignment horizontal="center" vertical="center" wrapText="1"/>
    </xf>
    <xf numFmtId="167" fontId="8" fillId="2" borderId="5" xfId="2" applyNumberFormat="1" applyFont="1" applyFill="1" applyBorder="1" applyAlignment="1" applyProtection="1">
      <alignment horizontal="center" vertical="center" wrapText="1"/>
      <protection locked="0"/>
    </xf>
    <xf numFmtId="0" fontId="8" fillId="2" borderId="5" xfId="0" applyFont="1" applyFill="1" applyBorder="1" applyAlignment="1" applyProtection="1">
      <alignment wrapText="1"/>
      <protection locked="0"/>
    </xf>
    <xf numFmtId="8" fontId="8" fillId="2" borderId="5" xfId="1" applyNumberFormat="1" applyFont="1" applyFill="1" applyBorder="1" applyAlignment="1" applyProtection="1">
      <alignment horizontal="center" vertical="center" wrapText="1"/>
      <protection locked="0"/>
    </xf>
    <xf numFmtId="0" fontId="4" fillId="2" borderId="5" xfId="0" applyFont="1" applyFill="1" applyBorder="1" applyProtection="1">
      <protection locked="0"/>
    </xf>
    <xf numFmtId="0" fontId="4" fillId="0" borderId="0" xfId="0" applyFont="1" applyAlignment="1">
      <alignment wrapText="1"/>
    </xf>
    <xf numFmtId="0" fontId="21" fillId="0" borderId="0" xfId="0" applyFont="1"/>
    <xf numFmtId="0" fontId="21" fillId="11" borderId="0" xfId="0" applyFont="1" applyFill="1"/>
    <xf numFmtId="0" fontId="24" fillId="11" borderId="0" xfId="0" applyFont="1" applyFill="1"/>
    <xf numFmtId="0" fontId="24" fillId="0" borderId="0" xfId="0" applyFont="1"/>
    <xf numFmtId="0" fontId="25" fillId="0" borderId="0" xfId="0" applyFont="1"/>
    <xf numFmtId="0" fontId="29" fillId="0" borderId="0" xfId="0" applyFont="1" applyProtection="1">
      <protection locked="0"/>
    </xf>
    <xf numFmtId="0" fontId="30" fillId="11" borderId="0" xfId="0" applyFont="1" applyFill="1"/>
    <xf numFmtId="0" fontId="31" fillId="11" borderId="0" xfId="0" applyFont="1" applyFill="1"/>
    <xf numFmtId="0" fontId="32" fillId="11" borderId="0" xfId="0" applyFont="1" applyFill="1"/>
    <xf numFmtId="0" fontId="34" fillId="0" borderId="0" xfId="0" applyFont="1"/>
    <xf numFmtId="0" fontId="0" fillId="6" borderId="29" xfId="1" applyNumberFormat="1" applyFont="1" applyFill="1" applyBorder="1" applyAlignment="1">
      <alignment vertical="top"/>
    </xf>
    <xf numFmtId="0" fontId="4" fillId="0" borderId="30" xfId="0" applyFont="1" applyBorder="1" applyAlignment="1">
      <alignment horizontal="left" vertical="top" wrapText="1"/>
    </xf>
    <xf numFmtId="0" fontId="0" fillId="6" borderId="27" xfId="1" applyNumberFormat="1" applyFont="1" applyFill="1" applyBorder="1" applyAlignment="1">
      <alignment vertical="top"/>
    </xf>
    <xf numFmtId="0" fontId="0" fillId="7" borderId="28" xfId="0" applyFill="1" applyBorder="1" applyAlignment="1">
      <alignment vertical="top"/>
    </xf>
    <xf numFmtId="0" fontId="0" fillId="6" borderId="29" xfId="0" applyFill="1" applyBorder="1" applyAlignment="1">
      <alignment vertical="top"/>
    </xf>
    <xf numFmtId="0" fontId="0" fillId="7" borderId="30" xfId="0" applyFill="1" applyBorder="1" applyAlignment="1">
      <alignment vertical="top"/>
    </xf>
    <xf numFmtId="0" fontId="4" fillId="7" borderId="30" xfId="0" applyFont="1" applyFill="1" applyBorder="1" applyAlignment="1">
      <alignment vertical="top"/>
    </xf>
    <xf numFmtId="0" fontId="0" fillId="0" borderId="30" xfId="0" applyBorder="1" applyAlignment="1">
      <alignment vertical="top"/>
    </xf>
    <xf numFmtId="0" fontId="0" fillId="6" borderId="29" xfId="1" applyNumberFormat="1" applyFont="1" applyFill="1" applyBorder="1" applyAlignment="1">
      <alignment horizontal="right" vertical="top"/>
    </xf>
    <xf numFmtId="169" fontId="0" fillId="7" borderId="30" xfId="0" applyNumberFormat="1" applyFill="1" applyBorder="1" applyAlignment="1">
      <alignment vertical="top"/>
    </xf>
    <xf numFmtId="169" fontId="0" fillId="7" borderId="30" xfId="0" applyNumberFormat="1" applyFill="1" applyBorder="1" applyAlignment="1">
      <alignment horizontal="left" vertical="top" wrapText="1"/>
    </xf>
    <xf numFmtId="169" fontId="4" fillId="7" borderId="30" xfId="0" applyNumberFormat="1" applyFont="1" applyFill="1" applyBorder="1" applyAlignment="1">
      <alignment horizontal="left" vertical="top" wrapText="1"/>
    </xf>
    <xf numFmtId="0" fontId="0" fillId="6" borderId="31" xfId="1" applyNumberFormat="1" applyFont="1" applyFill="1" applyBorder="1" applyAlignment="1">
      <alignment horizontal="right" vertical="top"/>
    </xf>
    <xf numFmtId="169" fontId="0" fillId="7" borderId="32" xfId="0" applyNumberFormat="1" applyFill="1" applyBorder="1" applyAlignment="1">
      <alignment vertical="top"/>
    </xf>
    <xf numFmtId="0" fontId="1" fillId="0" borderId="0" xfId="0" applyFont="1"/>
    <xf numFmtId="0" fontId="1" fillId="0" borderId="0" xfId="0" applyFont="1" applyProtection="1">
      <protection locked="0"/>
    </xf>
    <xf numFmtId="0" fontId="1" fillId="2" borderId="20" xfId="0" applyFont="1" applyFill="1" applyBorder="1" applyProtection="1">
      <protection locked="0"/>
    </xf>
    <xf numFmtId="0" fontId="1" fillId="0" borderId="24" xfId="0" applyFont="1" applyBorder="1" applyProtection="1">
      <protection locked="0"/>
    </xf>
    <xf numFmtId="0" fontId="3" fillId="0" borderId="0" xfId="0" applyFont="1" applyProtection="1">
      <protection locked="0"/>
    </xf>
    <xf numFmtId="0" fontId="8" fillId="2" borderId="5" xfId="1" applyNumberFormat="1" applyFont="1" applyFill="1" applyBorder="1" applyAlignment="1" applyProtection="1">
      <alignment horizontal="center" vertical="center" wrapText="1"/>
      <protection locked="0"/>
    </xf>
    <xf numFmtId="168" fontId="6" fillId="0" borderId="0" xfId="3" applyNumberFormat="1" applyFont="1" applyFill="1" applyBorder="1" applyAlignment="1" applyProtection="1">
      <alignment horizontal="center"/>
    </xf>
    <xf numFmtId="164" fontId="6" fillId="0" borderId="0" xfId="3" applyNumberFormat="1" applyFont="1" applyFill="1" applyBorder="1" applyProtection="1"/>
    <xf numFmtId="164" fontId="6" fillId="0" borderId="10" xfId="3" applyNumberFormat="1" applyFont="1" applyFill="1" applyBorder="1" applyProtection="1"/>
    <xf numFmtId="164" fontId="6" fillId="0" borderId="2" xfId="3" applyNumberFormat="1" applyFont="1" applyFill="1" applyBorder="1" applyAlignment="1" applyProtection="1">
      <alignment horizontal="center"/>
    </xf>
    <xf numFmtId="168" fontId="6" fillId="0" borderId="0" xfId="3" applyNumberFormat="1" applyFont="1" applyFill="1" applyBorder="1" applyProtection="1"/>
    <xf numFmtId="168" fontId="6" fillId="0" borderId="10" xfId="3" applyNumberFormat="1" applyFont="1" applyFill="1" applyBorder="1" applyProtection="1"/>
    <xf numFmtId="164" fontId="6" fillId="0" borderId="0" xfId="3" applyNumberFormat="1" applyFont="1" applyFill="1" applyBorder="1" applyAlignment="1" applyProtection="1"/>
    <xf numFmtId="44" fontId="8" fillId="2" borderId="5" xfId="0" applyNumberFormat="1" applyFont="1" applyFill="1" applyBorder="1" applyAlignment="1" applyProtection="1">
      <alignment horizontal="center" wrapText="1"/>
      <protection locked="0"/>
    </xf>
    <xf numFmtId="0" fontId="34" fillId="0" borderId="0" xfId="0" applyFont="1" applyProtection="1">
      <protection locked="0"/>
    </xf>
    <xf numFmtId="0" fontId="13" fillId="0" borderId="0" xfId="0" applyFont="1" applyProtection="1">
      <protection locked="0"/>
    </xf>
    <xf numFmtId="0" fontId="33" fillId="0" borderId="0" xfId="0" applyFont="1" applyProtection="1">
      <protection locked="0"/>
    </xf>
    <xf numFmtId="0" fontId="14"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4" fillId="0" borderId="0" xfId="0" applyFont="1" applyProtection="1">
      <protection locked="0"/>
    </xf>
    <xf numFmtId="0" fontId="26" fillId="0" borderId="0" xfId="0" applyFont="1" applyProtection="1">
      <protection locked="0"/>
    </xf>
    <xf numFmtId="0" fontId="25" fillId="0" borderId="0" xfId="0" applyFont="1" applyProtection="1">
      <protection locked="0"/>
    </xf>
    <xf numFmtId="0" fontId="1" fillId="0" borderId="0" xfId="0" applyFont="1" applyAlignment="1" applyProtection="1">
      <alignment vertical="center"/>
      <protection locked="0"/>
    </xf>
    <xf numFmtId="0" fontId="3" fillId="0" borderId="0" xfId="0" applyFont="1" applyAlignment="1">
      <alignment vertical="center"/>
    </xf>
    <xf numFmtId="0" fontId="3" fillId="0" borderId="0" xfId="0" applyFont="1"/>
    <xf numFmtId="0" fontId="27" fillId="0" borderId="0" xfId="0" applyFont="1"/>
    <xf numFmtId="44" fontId="27" fillId="0" borderId="0" xfId="0" applyNumberFormat="1" applyFont="1"/>
    <xf numFmtId="0" fontId="28" fillId="0" borderId="0" xfId="0" applyFont="1"/>
    <xf numFmtId="0" fontId="19" fillId="0" borderId="0" xfId="0" applyFont="1"/>
    <xf numFmtId="0" fontId="0" fillId="0" borderId="0" xfId="0" applyProtection="1">
      <protection locked="0"/>
    </xf>
    <xf numFmtId="0" fontId="0" fillId="2" borderId="0" xfId="0" applyFill="1" applyProtection="1">
      <protection locked="0"/>
    </xf>
    <xf numFmtId="44" fontId="5" fillId="2" borderId="5" xfId="1" applyFont="1" applyFill="1" applyBorder="1" applyAlignment="1" applyProtection="1">
      <alignment horizontal="center" vertical="center" wrapText="1"/>
      <protection locked="0"/>
    </xf>
    <xf numFmtId="0" fontId="0" fillId="2" borderId="5" xfId="0" applyFill="1" applyBorder="1" applyProtection="1">
      <protection locked="0"/>
    </xf>
    <xf numFmtId="171" fontId="0" fillId="4" borderId="4" xfId="1" applyNumberFormat="1" applyFont="1" applyFill="1" applyBorder="1" applyProtection="1">
      <protection locked="0"/>
    </xf>
    <xf numFmtId="171" fontId="0" fillId="0" borderId="0" xfId="1" applyNumberFormat="1" applyFont="1" applyFill="1" applyBorder="1" applyProtection="1">
      <protection locked="0"/>
    </xf>
    <xf numFmtId="164" fontId="0" fillId="4" borderId="3" xfId="0" applyNumberFormat="1" applyFill="1" applyBorder="1" applyProtection="1">
      <protection locked="0"/>
    </xf>
    <xf numFmtId="0" fontId="0" fillId="6" borderId="0" xfId="0" applyFill="1"/>
    <xf numFmtId="0" fontId="5" fillId="3"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left"/>
    </xf>
    <xf numFmtId="0" fontId="0" fillId="0" borderId="5" xfId="0" applyBorder="1"/>
    <xf numFmtId="172" fontId="0" fillId="0" borderId="0" xfId="3" applyNumberFormat="1" applyFont="1" applyProtection="1">
      <protection locked="0"/>
    </xf>
    <xf numFmtId="171" fontId="0" fillId="2" borderId="5" xfId="1" applyNumberFormat="1" applyFont="1" applyFill="1" applyBorder="1" applyProtection="1">
      <protection locked="0"/>
    </xf>
    <xf numFmtId="15" fontId="0" fillId="0" borderId="0" xfId="0" applyNumberFormat="1" applyProtection="1">
      <protection locked="0"/>
    </xf>
    <xf numFmtId="172" fontId="0" fillId="0" borderId="0" xfId="3" applyNumberFormat="1" applyFont="1" applyProtection="1"/>
    <xf numFmtId="0" fontId="0" fillId="3" borderId="0" xfId="0" applyFill="1"/>
    <xf numFmtId="0" fontId="0" fillId="2" borderId="0" xfId="0" applyFill="1"/>
    <xf numFmtId="172" fontId="0" fillId="0" borderId="0" xfId="3" applyNumberFormat="1" applyFont="1" applyFill="1" applyProtection="1"/>
    <xf numFmtId="0" fontId="0" fillId="3" borderId="5" xfId="0" applyFill="1" applyBorder="1" applyAlignment="1">
      <alignment horizontal="center" wrapText="1"/>
    </xf>
    <xf numFmtId="0" fontId="0" fillId="3" borderId="5" xfId="0" applyFill="1" applyBorder="1" applyAlignment="1">
      <alignment horizontal="center"/>
    </xf>
    <xf numFmtId="0" fontId="3" fillId="0" borderId="5" xfId="0" applyFont="1" applyBorder="1"/>
    <xf numFmtId="0" fontId="0" fillId="3" borderId="5" xfId="0" applyFill="1" applyBorder="1" applyAlignment="1">
      <alignment wrapText="1"/>
    </xf>
    <xf numFmtId="0" fontId="4" fillId="3" borderId="5" xfId="0" applyFont="1" applyFill="1" applyBorder="1" applyAlignment="1">
      <alignment horizontal="left"/>
    </xf>
    <xf numFmtId="0" fontId="0" fillId="0" borderId="5" xfId="0" applyBorder="1" applyAlignment="1">
      <alignment horizontal="center"/>
    </xf>
    <xf numFmtId="0" fontId="0" fillId="3" borderId="5" xfId="1" applyNumberFormat="1" applyFont="1" applyFill="1" applyBorder="1" applyAlignment="1" applyProtection="1">
      <alignment horizontal="right"/>
    </xf>
    <xf numFmtId="0" fontId="0" fillId="3" borderId="5" xfId="0" applyFill="1" applyBorder="1"/>
    <xf numFmtId="0" fontId="0" fillId="3" borderId="5" xfId="1" applyNumberFormat="1" applyFont="1" applyFill="1" applyBorder="1" applyProtection="1"/>
    <xf numFmtId="0" fontId="4" fillId="0" borderId="0" xfId="0" applyFont="1"/>
    <xf numFmtId="171" fontId="0" fillId="0" borderId="17" xfId="0" applyNumberFormat="1" applyBorder="1"/>
    <xf numFmtId="44" fontId="0" fillId="0" borderId="0" xfId="0" applyNumberFormat="1"/>
    <xf numFmtId="168" fontId="20" fillId="0" borderId="3" xfId="3" applyNumberFormat="1" applyFont="1" applyFill="1" applyBorder="1" applyProtection="1"/>
    <xf numFmtId="0" fontId="4" fillId="3" borderId="5" xfId="0" applyFont="1" applyFill="1" applyBorder="1"/>
    <xf numFmtId="168" fontId="20" fillId="0" borderId="5" xfId="3" applyNumberFormat="1" applyFont="1" applyFill="1" applyBorder="1" applyProtection="1"/>
    <xf numFmtId="9" fontId="0" fillId="0" borderId="5" xfId="2" applyFont="1" applyBorder="1" applyProtection="1"/>
    <xf numFmtId="168" fontId="18" fillId="0" borderId="5" xfId="3" applyNumberFormat="1" applyFont="1" applyFill="1" applyBorder="1" applyProtection="1"/>
    <xf numFmtId="171" fontId="0" fillId="0" borderId="0" xfId="0" applyNumberFormat="1"/>
    <xf numFmtId="0" fontId="5" fillId="3" borderId="0" xfId="0" applyFont="1" applyFill="1" applyAlignment="1">
      <alignment wrapText="1"/>
    </xf>
    <xf numFmtId="171" fontId="0" fillId="0" borderId="4" xfId="0" applyNumberFormat="1" applyBorder="1"/>
    <xf numFmtId="9" fontId="0" fillId="0" borderId="0" xfId="2" applyFont="1" applyProtection="1"/>
    <xf numFmtId="9" fontId="0" fillId="0" borderId="0" xfId="2" applyFont="1" applyBorder="1" applyProtection="1"/>
    <xf numFmtId="9" fontId="0" fillId="0" borderId="0" xfId="0" applyNumberFormat="1"/>
    <xf numFmtId="9" fontId="0" fillId="0" borderId="33" xfId="0" applyNumberFormat="1" applyBorder="1"/>
    <xf numFmtId="0" fontId="3" fillId="3" borderId="18" xfId="0" applyFont="1" applyFill="1" applyBorder="1" applyAlignment="1">
      <alignment horizontal="center"/>
    </xf>
    <xf numFmtId="0" fontId="3" fillId="3" borderId="5" xfId="0" applyFont="1" applyFill="1" applyBorder="1" applyAlignment="1">
      <alignment horizontal="center"/>
    </xf>
    <xf numFmtId="0" fontId="3" fillId="3" borderId="39" xfId="0" applyFont="1" applyFill="1" applyBorder="1"/>
    <xf numFmtId="0" fontId="3" fillId="3" borderId="40" xfId="0" applyFont="1" applyFill="1" applyBorder="1"/>
    <xf numFmtId="0" fontId="3" fillId="3" borderId="41" xfId="0" applyFont="1" applyFill="1" applyBorder="1"/>
    <xf numFmtId="0" fontId="0" fillId="3" borderId="5" xfId="0" applyFill="1" applyBorder="1" applyAlignment="1">
      <alignment horizontal="left" indent="1"/>
    </xf>
    <xf numFmtId="14" fontId="0" fillId="0" borderId="0" xfId="0" applyNumberFormat="1" applyFill="1" applyProtection="1">
      <protection locked="0"/>
    </xf>
    <xf numFmtId="0" fontId="0" fillId="0" borderId="0" xfId="0" applyFill="1" applyAlignment="1" applyProtection="1">
      <alignment horizontal="center"/>
      <protection locked="0"/>
    </xf>
    <xf numFmtId="0" fontId="0" fillId="0" borderId="0" xfId="0" applyFill="1" applyAlignment="1">
      <alignment horizontal="left"/>
    </xf>
    <xf numFmtId="0" fontId="0" fillId="0" borderId="0" xfId="0" applyFill="1"/>
    <xf numFmtId="14" fontId="0" fillId="0" borderId="0" xfId="0" applyNumberFormat="1" applyFill="1"/>
    <xf numFmtId="0" fontId="0" fillId="0" borderId="0" xfId="0" applyFill="1" applyAlignment="1">
      <alignment horizontal="center"/>
    </xf>
    <xf numFmtId="0" fontId="35" fillId="0" borderId="0" xfId="0" applyFont="1"/>
    <xf numFmtId="0" fontId="33" fillId="0" borderId="0" xfId="0" applyFont="1" applyAlignment="1">
      <alignment horizontal="center"/>
    </xf>
    <xf numFmtId="0" fontId="1" fillId="0" borderId="0" xfId="0" applyFont="1" applyAlignment="1">
      <alignment wrapText="1"/>
    </xf>
    <xf numFmtId="0" fontId="17" fillId="0" borderId="0" xfId="0" applyFont="1" applyAlignment="1" applyProtection="1">
      <alignment horizontal="center"/>
      <protection locked="0"/>
    </xf>
    <xf numFmtId="170" fontId="1" fillId="2" borderId="21" xfId="0" applyNumberFormat="1" applyFont="1" applyFill="1" applyBorder="1" applyAlignment="1" applyProtection="1">
      <alignment horizontal="left"/>
      <protection locked="0"/>
    </xf>
    <xf numFmtId="170" fontId="1" fillId="2" borderId="22" xfId="0" applyNumberFormat="1" applyFont="1" applyFill="1" applyBorder="1" applyAlignment="1" applyProtection="1">
      <alignment horizontal="left"/>
      <protection locked="0"/>
    </xf>
    <xf numFmtId="170" fontId="1" fillId="2" borderId="23" xfId="0" applyNumberFormat="1" applyFont="1" applyFill="1" applyBorder="1" applyAlignment="1" applyProtection="1">
      <alignment horizontal="left"/>
      <protection locked="0"/>
    </xf>
    <xf numFmtId="0" fontId="0" fillId="0" borderId="0" xfId="0" applyAlignment="1">
      <alignment wrapText="1"/>
    </xf>
    <xf numFmtId="0" fontId="0" fillId="0" borderId="0" xfId="0" applyAlignment="1">
      <alignment horizontal="left" wrapText="1"/>
    </xf>
    <xf numFmtId="0" fontId="1" fillId="0" borderId="0" xfId="0" applyFont="1" applyAlignment="1">
      <alignment horizontal="left" wrapText="1"/>
    </xf>
    <xf numFmtId="0" fontId="3" fillId="2" borderId="21" xfId="0" applyFont="1" applyFill="1" applyBorder="1" applyAlignment="1" applyProtection="1">
      <alignment horizontal="left"/>
      <protection locked="0"/>
    </xf>
    <xf numFmtId="0" fontId="3" fillId="2" borderId="22" xfId="0" applyFont="1" applyFill="1" applyBorder="1" applyAlignment="1" applyProtection="1">
      <alignment horizontal="left"/>
      <protection locked="0"/>
    </xf>
    <xf numFmtId="0" fontId="3" fillId="2" borderId="23" xfId="0" applyFont="1" applyFill="1" applyBorder="1" applyAlignment="1" applyProtection="1">
      <alignment horizontal="left"/>
      <protection locked="0"/>
    </xf>
    <xf numFmtId="15" fontId="1" fillId="2" borderId="1" xfId="0" applyNumberFormat="1"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 fillId="0" borderId="0" xfId="0" applyFont="1" applyAlignment="1" applyProtection="1">
      <alignment horizontal="center"/>
      <protection locked="0"/>
    </xf>
    <xf numFmtId="0" fontId="1" fillId="2" borderId="1"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protection locked="0"/>
    </xf>
    <xf numFmtId="0" fontId="6" fillId="0" borderId="16" xfId="0" applyFont="1" applyBorder="1" applyAlignment="1">
      <alignment horizontal="center"/>
    </xf>
    <xf numFmtId="0" fontId="6" fillId="0" borderId="15" xfId="0" applyFont="1" applyBorder="1" applyAlignment="1">
      <alignment horizontal="center"/>
    </xf>
    <xf numFmtId="0" fontId="6" fillId="0" borderId="14" xfId="0" applyFont="1" applyBorder="1" applyAlignment="1">
      <alignment horizontal="center"/>
    </xf>
    <xf numFmtId="0" fontId="0" fillId="2" borderId="3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0" borderId="0" xfId="0" applyAlignment="1">
      <alignment horizontal="left" vertical="center" wrapText="1"/>
    </xf>
    <xf numFmtId="0" fontId="3" fillId="7" borderId="25"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0" fillId="0" borderId="42" xfId="0" applyBorder="1" applyAlignment="1">
      <alignment horizontal="center" wrapText="1"/>
    </xf>
    <xf numFmtId="0" fontId="0" fillId="0" borderId="43" xfId="0" applyBorder="1" applyAlignment="1">
      <alignment horizontal="center" wrapText="1"/>
    </xf>
  </cellXfs>
  <cellStyles count="6">
    <cellStyle name="Comma" xfId="3" builtinId="3"/>
    <cellStyle name="Comma 2" xfId="4" xr:uid="{2337E764-DA1E-4F0B-8D8C-3D7D3206ECEC}"/>
    <cellStyle name="Currency" xfId="1" builtinId="4"/>
    <cellStyle name="Normal" xfId="0" builtinId="0"/>
    <cellStyle name="Percent" xfId="2" builtinId="5"/>
    <cellStyle name="Title 2" xfId="5" xr:uid="{65B3BD0C-04D8-4051-90C5-78183CCD2BBF}"/>
  </cellStyles>
  <dxfs count="41">
    <dxf>
      <fill>
        <patternFill patternType="gray0625">
          <fgColor indexed="64"/>
          <bgColor indexed="65"/>
        </patternFill>
      </fill>
    </dxf>
    <dxf>
      <font>
        <name val="Open Sans"/>
        <scheme val="none"/>
      </font>
      <numFmt numFmtId="164" formatCode="_(* #,##0.00_);_(* \(#,##0.00\);_(* &quot;-&quot;??_);_(@_)"/>
      <fill>
        <patternFill patternType="none">
          <fgColor indexed="64"/>
          <bgColor auto="1"/>
        </patternFill>
      </fill>
      <border diagonalUp="0" diagonalDown="0">
        <left/>
        <right style="medium">
          <color indexed="64"/>
        </right>
        <top/>
        <bottom/>
        <vertical/>
        <horizontal/>
      </border>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alignment horizontal="general" vertical="bottom" textRotation="0" wrapText="0" indent="0" justifyLastLine="0" shrinkToFit="0" readingOrder="0"/>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8" formatCode="_(* #,##0_);_(* \(#,##0\);_(* &quot;-&quot;??_);_(@_)"/>
      <fill>
        <patternFill patternType="none">
          <fgColor indexed="64"/>
          <bgColor auto="1"/>
        </patternFill>
      </fill>
      <alignment horizontal="center" vertical="bottom" textRotation="0" wrapText="0" indent="0" justifyLastLine="0" shrinkToFit="0" readingOrder="0"/>
      <protection locked="1" hidden="0"/>
    </dxf>
    <dxf>
      <font>
        <name val="Open Sans"/>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medium">
          <color indexed="64"/>
        </left>
        <right/>
        <top/>
        <bottom/>
        <vertical/>
        <horizontal/>
      </border>
      <protection locked="1" hidden="0"/>
    </dxf>
    <dxf>
      <font>
        <b val="0"/>
        <i val="0"/>
        <strike val="0"/>
        <condense val="0"/>
        <extend val="0"/>
        <outline val="0"/>
        <shadow val="0"/>
        <u val="none"/>
        <vertAlign val="baseline"/>
        <sz val="11"/>
        <color theme="1"/>
        <name val="Open Sans"/>
        <scheme val="none"/>
      </font>
      <numFmt numFmtId="168" formatCode="_(* #,##0_);_(* \(#,##0\);_(* &quot;-&quot;??_);_(@_)"/>
      <fill>
        <patternFill patternType="none">
          <fgColor indexed="64"/>
          <bgColor auto="1"/>
        </patternFill>
      </fill>
      <border diagonalUp="0" diagonalDown="0">
        <left/>
        <right style="medium">
          <color indexed="64"/>
        </right>
        <top/>
        <bottom/>
        <vertical/>
        <horizontal/>
      </border>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8" formatCode="_(* #,##0_);_(* \(#,##0\);_(* &quot;-&quot;??_);_(@_)"/>
      <fill>
        <patternFill patternType="none">
          <fgColor indexed="64"/>
          <bgColor auto="1"/>
        </patternFill>
      </fill>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alignment horizontal="center" vertical="bottom" textRotation="0" wrapText="0" indent="0" justifyLastLine="0" shrinkToFit="0" readingOrder="0"/>
      <border diagonalUp="0" diagonalDown="0">
        <left style="medium">
          <color indexed="64"/>
        </left>
        <right/>
        <top/>
        <bottom/>
        <vertical/>
        <horizontal/>
      </border>
      <protection locked="1" hidden="0"/>
    </dxf>
    <dxf>
      <font>
        <name val="Open Sans"/>
        <scheme val="none"/>
      </font>
      <numFmt numFmtId="164" formatCode="_(* #,##0.00_);_(* \(#,##0.00\);_(* &quot;-&quot;??_);_(@_)"/>
      <fill>
        <patternFill patternType="none">
          <fgColor indexed="64"/>
          <bgColor auto="1"/>
        </patternFill>
      </fill>
      <border diagonalUp="0" diagonalDown="0">
        <left/>
        <right style="medium">
          <color indexed="64"/>
        </right>
        <top/>
        <bottom/>
        <vertical/>
        <horizontal/>
      </border>
      <protection locked="1" hidden="0"/>
    </dxf>
    <dxf>
      <font>
        <b val="0"/>
        <i val="0"/>
        <strike val="0"/>
        <condense val="0"/>
        <extend val="0"/>
        <outline val="0"/>
        <shadow val="0"/>
        <u val="none"/>
        <vertAlign val="baseline"/>
        <sz val="11"/>
        <color theme="1"/>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4" formatCode="_(* #,##0.00_);_(* \(#,##0.00\);_(* &quot;-&quot;??_);_(@_)"/>
      <fill>
        <patternFill patternType="none">
          <fgColor indexed="64"/>
          <bgColor auto="1"/>
        </patternFill>
      </fill>
      <protection locked="1" hidden="0"/>
    </dxf>
    <dxf>
      <font>
        <name val="Open Sans"/>
        <scheme val="none"/>
      </font>
      <numFmt numFmtId="168" formatCode="_(* #,##0_);_(* \(#,##0\);_(* &quot;-&quot;??_);_(@_)"/>
      <fill>
        <patternFill patternType="none">
          <fgColor indexed="64"/>
          <bgColor auto="1"/>
        </patternFill>
      </fill>
      <alignment horizontal="center" vertical="bottom" textRotation="0" wrapText="0" indent="0" justifyLastLine="0" shrinkToFit="0" readingOrder="0"/>
      <protection locked="1" hidden="0"/>
    </dxf>
    <dxf>
      <font>
        <name val="Open Sans"/>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medium">
          <color indexed="64"/>
        </left>
        <right/>
        <top/>
        <bottom/>
        <vertical/>
        <horizontal/>
      </border>
      <protection locked="1" hidden="0"/>
    </dxf>
    <dxf>
      <font>
        <b val="0"/>
        <i val="0"/>
        <strike val="0"/>
        <condense val="0"/>
        <extend val="0"/>
        <outline val="0"/>
        <shadow val="0"/>
        <u val="none"/>
        <vertAlign val="baseline"/>
        <sz val="11"/>
        <color theme="1"/>
        <name val="Open Sans"/>
        <scheme val="none"/>
      </font>
      <fill>
        <patternFill patternType="none">
          <fgColor indexed="64"/>
          <bgColor indexed="65"/>
        </patternFill>
      </fill>
      <protection locked="1" hidden="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Open Sans"/>
        <scheme val="none"/>
      </font>
      <numFmt numFmtId="166" formatCode="&quot;$&quot;#,##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scheme val="none"/>
      </font>
      <numFmt numFmtId="166" formatCode="&quot;$&quot;#,##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scheme val="none"/>
      </font>
      <numFmt numFmtId="167" formatCode="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166" formatCode="&quot;$&quot;#,##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165" formatCode="&quot;$&quot;#,##0.0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Open Sans"/>
        <family val="2"/>
        <scheme val="none"/>
      </font>
      <numFmt numFmtId="165" formatCode="&quot;$&quot;#,##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Open Sans"/>
        <family val="2"/>
        <scheme val="none"/>
      </font>
      <numFmt numFmtId="165" formatCode="&quot;$&quot;#,##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Open Sans"/>
        <family val="2"/>
        <scheme val="none"/>
      </font>
      <numFmt numFmtId="165" formatCode="&quot;$&quot;#,##0.00"/>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numFmt numFmtId="34" formatCode="_-&quot;$&quot;* #,##0.00_-;\-&quot;$&quot;* #,##0.00_-;_-&quot;$&quot;* &quot;-&quot;??_-;_-@_-"/>
      <fill>
        <patternFill patternType="solid">
          <fgColor indexed="64"/>
          <bgColor theme="9" tint="0.79998168889431442"/>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Open Sans"/>
        <scheme val="none"/>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dxf>
    <dxf>
      <font>
        <b/>
        <i val="0"/>
        <strike val="0"/>
        <condense val="0"/>
        <extend val="0"/>
        <outline val="0"/>
        <shadow val="0"/>
        <u val="none"/>
        <vertAlign val="baseline"/>
        <sz val="11"/>
        <color theme="0"/>
        <name val="Open Sans"/>
        <scheme val="none"/>
      </font>
      <fill>
        <patternFill patternType="solid">
          <fgColor indexed="64"/>
          <bgColor theme="1"/>
        </patternFill>
      </fill>
      <alignment horizontal="center" vertical="center" textRotation="0" wrapText="1" indent="0" justifyLastLine="0" shrinkToFit="0" readingOrder="0"/>
      <protection locked="1" hidden="0"/>
    </dxf>
  </dxfs>
  <tableStyles count="1" defaultTableStyle="TableStyleMedium2" defaultPivotStyle="PivotStyleLight16">
    <tableStyle name="Table Style 1" pivot="0" count="0" xr9:uid="{D0A4DFFF-193A-4E7B-8673-14390A5B668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1402502</xdr:colOff>
      <xdr:row>4</xdr:row>
      <xdr:rowOff>75068</xdr:rowOff>
    </xdr:to>
    <xdr:pic>
      <xdr:nvPicPr>
        <xdr:cNvPr id="3" name="Picture 1">
          <a:extLst>
            <a:ext uri="{FF2B5EF4-FFF2-40B4-BE49-F238E27FC236}">
              <a16:creationId xmlns:a16="http://schemas.microsoft.com/office/drawing/2014/main" id="{2C1808EB-CB4C-460B-A363-4D717663B8B2}"/>
            </a:ext>
          </a:extLst>
        </xdr:cNvPr>
        <xdr:cNvPicPr>
          <a:picLocks noChangeAspect="1"/>
        </xdr:cNvPicPr>
      </xdr:nvPicPr>
      <xdr:blipFill>
        <a:blip xmlns:r="http://schemas.openxmlformats.org/officeDocument/2006/relationships" r:embed="rId1"/>
        <a:stretch>
          <a:fillRect/>
        </a:stretch>
      </xdr:blipFill>
      <xdr:spPr>
        <a:xfrm>
          <a:off x="0" y="0"/>
          <a:ext cx="1402502" cy="9767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276225</xdr:colOff>
      <xdr:row>32</xdr:row>
      <xdr:rowOff>28575</xdr:rowOff>
    </xdr:from>
    <xdr:to>
      <xdr:col>5</xdr:col>
      <xdr:colOff>552450</xdr:colOff>
      <xdr:row>32</xdr:row>
      <xdr:rowOff>152400</xdr:rowOff>
    </xdr:to>
    <xdr:sp macro="" textlink="">
      <xdr:nvSpPr>
        <xdr:cNvPr id="3" name="Arrow: Left 2">
          <a:extLst>
            <a:ext uri="{FF2B5EF4-FFF2-40B4-BE49-F238E27FC236}">
              <a16:creationId xmlns:a16="http://schemas.microsoft.com/office/drawing/2014/main" id="{B0275E6D-DBD3-4745-AF85-47ACD79E9A2B}"/>
            </a:ext>
          </a:extLst>
        </xdr:cNvPr>
        <xdr:cNvSpPr/>
      </xdr:nvSpPr>
      <xdr:spPr>
        <a:xfrm>
          <a:off x="5088255" y="7675245"/>
          <a:ext cx="270510" cy="12573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11</xdr:col>
      <xdr:colOff>15240</xdr:colOff>
      <xdr:row>13</xdr:row>
      <xdr:rowOff>152400</xdr:rowOff>
    </xdr:from>
    <xdr:to>
      <xdr:col>11</xdr:col>
      <xdr:colOff>281940</xdr:colOff>
      <xdr:row>21</xdr:row>
      <xdr:rowOff>26670</xdr:rowOff>
    </xdr:to>
    <xdr:sp macro="" textlink="">
      <xdr:nvSpPr>
        <xdr:cNvPr id="4" name="Right Brace 3">
          <a:extLst>
            <a:ext uri="{FF2B5EF4-FFF2-40B4-BE49-F238E27FC236}">
              <a16:creationId xmlns:a16="http://schemas.microsoft.com/office/drawing/2014/main" id="{86C9D7E4-79FB-4069-8733-A5C850BA82E9}"/>
            </a:ext>
          </a:extLst>
        </xdr:cNvPr>
        <xdr:cNvSpPr/>
      </xdr:nvSpPr>
      <xdr:spPr>
        <a:xfrm>
          <a:off x="9401175" y="3152775"/>
          <a:ext cx="266700" cy="238696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387943</xdr:colOff>
      <xdr:row>16</xdr:row>
      <xdr:rowOff>179295</xdr:rowOff>
    </xdr:from>
    <xdr:to>
      <xdr:col>13</xdr:col>
      <xdr:colOff>7773</xdr:colOff>
      <xdr:row>18</xdr:row>
      <xdr:rowOff>112060</xdr:rowOff>
    </xdr:to>
    <xdr:sp macro="" textlink="">
      <xdr:nvSpPr>
        <xdr:cNvPr id="5" name="Rectangle 4">
          <a:extLst>
            <a:ext uri="{FF2B5EF4-FFF2-40B4-BE49-F238E27FC236}">
              <a16:creationId xmlns:a16="http://schemas.microsoft.com/office/drawing/2014/main" id="{F70C6A8F-7DE2-4B98-A291-1F42A1C2FB0E}"/>
            </a:ext>
          </a:extLst>
        </xdr:cNvPr>
        <xdr:cNvSpPr/>
      </xdr:nvSpPr>
      <xdr:spPr>
        <a:xfrm>
          <a:off x="9924149" y="4303060"/>
          <a:ext cx="852477" cy="48185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You</a:t>
          </a:r>
          <a:r>
            <a:rPr lang="en-US" sz="1100" b="1" baseline="0">
              <a:solidFill>
                <a:sysClr val="windowText" lastClr="000000"/>
              </a:solidFill>
            </a:rPr>
            <a:t> Must Answer All</a:t>
          </a:r>
          <a:endParaRPr lang="en-US" sz="11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ies\rop\Human%20Services\Service%20System%20Management\Early%20Learning%20Service%20System\ELS%20Program%20Administration\CWELCC\Other%20Municipal%20Tools\York%20-%202023%20Cost%20of%20Care%20Analysis%20Template%20(shareable).xlsm%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nssabintranet/IntegratedServices/Childcare/CSCLA/YMCA%202021%20SERVICE%20PROVIDER%20FINANCIAL%20REPORTING%20REQUIRE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cy CB Budget"/>
      <sheetName val="CC Site(1) Budget"/>
      <sheetName val="Summary Query"/>
      <sheetName val="Data Validation"/>
      <sheetName val="York - 2023 Cost of Care Analys"/>
    </sheetNames>
    <sheetDataSet>
      <sheetData sheetId="0">
        <row r="13">
          <cell r="C13">
            <v>2023</v>
          </cell>
        </row>
      </sheetData>
      <sheetData sheetId="1" refreshError="1"/>
      <sheetData sheetId="2" refreshError="1"/>
      <sheetData sheetId="3">
        <row r="2">
          <cell r="O2">
            <v>0</v>
          </cell>
        </row>
        <row r="3">
          <cell r="O3">
            <v>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cy Information"/>
      <sheetName val="Financial Statements"/>
      <sheetName val="Agency Staffing &amp; Benefits"/>
      <sheetName val="A1 - Estimated Operating Budget"/>
      <sheetName val="A2 - Approved Operating Budget"/>
      <sheetName val="B1 - Operating Plan Goals"/>
      <sheetName val="B2 - Operating Plan Accomplish."/>
      <sheetName val="C - Staffing Report S1"/>
      <sheetName val="C - Staffing Report S2"/>
      <sheetName val="C - Staffing Report S3"/>
      <sheetName val="C - Staffing Report S4"/>
      <sheetName val="C - Staffing Report S5"/>
      <sheetName val="C - Staffing Report S6"/>
      <sheetName val="C - Staffing Report S7"/>
      <sheetName val="C - Staffing Report S8"/>
      <sheetName val="C - Staffing Report S9"/>
      <sheetName val="C - Staffing Report S10"/>
      <sheetName val="D- Enrolment Report S1"/>
      <sheetName val="D- Enrolment Report S2"/>
      <sheetName val="D- Enrolment Report S3"/>
      <sheetName val="D- Enrolment Report S4"/>
      <sheetName val="D- Enrolment Report S5"/>
      <sheetName val="D- Enrolment Report S6"/>
      <sheetName val="D- Enrolment Report S7"/>
      <sheetName val="D- Enrolment Report S8"/>
      <sheetName val="D- Enrolment Report S9"/>
      <sheetName val="D- Enrolment Report S10"/>
      <sheetName val="E1 - Operating Plan - Goals"/>
      <sheetName val="E2 - Operating Plan - Accomp."/>
      <sheetName val="F - Provider Report"/>
      <sheetName val="G - Enrolment Report"/>
      <sheetName val="H - Staffing Report"/>
      <sheetName val="I - Funding Calculations"/>
      <sheetName val="J - Pay Equity"/>
      <sheetName val="K1 - Estimated Operating Budget"/>
      <sheetName val="K2 - Approved Operating Budget"/>
      <sheetName val="L - Staffing Report"/>
      <sheetName val="M - Monthly Service Data"/>
      <sheetName val="N - Quarterly Service Data"/>
      <sheetName val="O1 - Estimated Operating Budget"/>
      <sheetName val="O2 - Approved Operating Budget"/>
      <sheetName val="P - Staffing Report"/>
      <sheetName val="Q - Enrolment Report"/>
      <sheetName val="R - Capacity Building"/>
      <sheetName val="S - Repairs and Maintenance"/>
      <sheetName val="T - Business Transformation"/>
      <sheetName val="U - Small Water Works"/>
      <sheetName val="V - Play-based Materials"/>
      <sheetName val="W - Capital Retrofit"/>
      <sheetName val="Safe Restart CB Rec."/>
      <sheetName val="Safe Restart LHCC Rec."/>
      <sheetName val="Safe Restart EarlyON Rec."/>
      <sheetName val="PROVINCIAL COVID CB Rec. "/>
      <sheetName val="PROVINCIAL COVID LHCC Rec."/>
      <sheetName val="PROVINCIAL COVID EarlyON Rec."/>
      <sheetName val="Instructions - CC and Visitors"/>
      <sheetName val="WEG Rec. Info - CC &amp; Visitors"/>
      <sheetName val="CEWS Rates"/>
      <sheetName val="WEG Est. &amp; Rec. - CC &amp; Visitors"/>
      <sheetName val="WEG Centre Rec. Wrksht"/>
      <sheetName val="Instructions - Home"/>
      <sheetName val="WEG Rec. Info - Home"/>
      <sheetName val="WEG Est. and Rec. - Home"/>
      <sheetName val="WEG Home Rec Wrksht"/>
      <sheetName val="Validation Lists"/>
      <sheetName val="Button Status"/>
      <sheetName val="Formula Helpers"/>
      <sheetName val="YMCA 2021 SERVICE PROVIDER FINA"/>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8A40DC-3057-4F97-BB03-2C22D1E5291A}" name="Tbl_CBStaff_Site1" displayName="Tbl_CBStaff_Site1" ref="A2:AL60" totalsRowShown="0" headerRowDxfId="40" dataDxfId="39">
  <tableColumns count="38">
    <tableColumn id="1" xr3:uid="{00000000-0010-0000-0400-000001000000}" name="STAFF NAME / ID" dataDxfId="38"/>
    <tableColumn id="4" xr3:uid="{00000000-0010-0000-0400-000004000000}" name="POSITION" dataDxfId="37"/>
    <tableColumn id="19" xr3:uid="{00000000-0010-0000-0400-000013000000}" name="NEW STAFF _x000a_MEMBER IN 2023" dataDxfId="36"/>
    <tableColumn id="5" xr3:uid="{00000000-0010-0000-0400-000005000000}" name="HRS/WK" dataDxfId="35"/>
    <tableColumn id="6" xr3:uid="{00000000-0010-0000-0400-000006000000}" name="WEEKS/YR" dataDxfId="34"/>
    <tableColumn id="16" xr3:uid="{00000000-0010-0000-0400-000010000000}" name="BASE HOURLY WAGE_x000a_(excl. WEG,GOF,WCF)" dataDxfId="33"/>
    <tableColumn id="41" xr3:uid="{332A1C18-C15C-4436-BD31-85DC7FD10817}" name="WAGE ENHANCEMENT GRANT (WEG)" dataDxfId="32" dataCellStyle="Currency"/>
    <tableColumn id="40" xr3:uid="{5FAB040D-FE3A-4C25-AEAB-2C1C01A98362}" name="GENERAL OPERATING FUND (GOF)" dataDxfId="31" dataCellStyle="Currency"/>
    <tableColumn id="38" xr3:uid="{F9BD7D68-B68A-4AE0-946A-8E2DBC6C54A8}" name="WORKFORCE COMP. (WCF)" dataDxfId="30" dataCellStyle="Currency"/>
    <tableColumn id="7" xr3:uid="{00000000-0010-0000-0400-000007000000}" name="HOURLY _x000a_WAGE" dataDxfId="29">
      <calculatedColumnFormula>Tbl_CBStaff_Site1[[#This Row],[BASE HOURLY WAGE
(excl. WEG,GOF,WCF)]]+Tbl_CBStaff_Site1[[#This Row],[WAGE ENHANCEMENT GRANT (WEG)]]+Tbl_CBStaff_Site1[[#This Row],[GENERAL OPERATING FUND (GOF)]]+Tbl_CBStaff_Site1[[#This Row],[WORKFORCE COMP. (WCF)]]</calculatedColumnFormula>
    </tableColumn>
    <tableColumn id="8" xr3:uid="{00000000-0010-0000-0400-000008000000}" name="PROGRAM _x000a_AREA" dataDxfId="28"/>
    <tableColumn id="10" xr3:uid="{00000000-0010-0000-0400-00000A000000}" name="TOTAL SALARIES" dataDxfId="27" dataCellStyle="Currency">
      <calculatedColumnFormula>Tbl_CBStaff_Site1[[#This Row],[HRS/WK]]*Tbl_CBStaff_Site1[[#This Row],[WEEKS/YR]]*Tbl_CBStaff_Site1[[#This Row],[HOURLY 
WAGE]]</calculatedColumnFormula>
    </tableColumn>
    <tableColumn id="11" xr3:uid="{00000000-0010-0000-0400-00000B000000}" name="MANDATORY BENEFITS (%)" dataDxfId="26" dataCellStyle="Percent"/>
    <tableColumn id="12" xr3:uid="{00000000-0010-0000-0400-00000C000000}" name="TOTAL _x000a_BENEFITS" dataDxfId="25" dataCellStyle="Currency">
      <calculatedColumnFormula>Tbl_CBStaff_Site1[[#This Row],[TOTAL SALARIES]]*Tbl_CBStaff_Site1[[#This Row],[MANDATORY BENEFITS (%)]]</calculatedColumnFormula>
    </tableColumn>
    <tableColumn id="13" xr3:uid="{00000000-0010-0000-0400-00000D000000}" name="TOTAL SALARIES AND BENEFITS" dataDxfId="24" dataCellStyle="Currency">
      <calculatedColumnFormula>+Tbl_CBStaff_Site1[[#This Row],[TOTAL SALARIES]]+Tbl_CBStaff_Site1[[#This Row],[TOTAL 
BENEFITS]]</calculatedColumnFormula>
    </tableColumn>
    <tableColumn id="3" xr3:uid="{00000000-0010-0000-0400-000003000000}" name="1" dataDxfId="23"/>
    <tableColumn id="17" xr3:uid="{00000000-0010-0000-0400-000011000000}" name="2" dataDxfId="22"/>
    <tableColumn id="18" xr3:uid="{00000000-0010-0000-0400-000012000000}" name="3" dataDxfId="21"/>
    <tableColumn id="39" xr3:uid="{00000000-0010-0000-0400-000027000000}" name="4" dataDxfId="20"/>
    <tableColumn id="21" xr3:uid="{00000000-0010-0000-0400-000015000000}" name="WEG Eligibility" dataDxfId="19">
      <calculatedColumnFormula>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calculatedColumnFormula>
    </tableColumn>
    <tableColumn id="22" xr3:uid="{00000000-0010-0000-0400-000016000000}" name="WEG _x000a_Eligible Hrs" dataDxfId="18" dataCellStyle="Comma">
      <calculatedColumnFormula>IF(Tbl_CBStaff_Site1[[#This Row],[WEG Eligibility]]="Yes",Tbl_CBStaff_Site1[[#This Row],[HRS/WK]]*Tbl_CBStaff_Site1[[#This Row],[WEEKS/YR]],0)</calculatedColumnFormula>
    </tableColumn>
    <tableColumn id="23" xr3:uid="{00000000-0010-0000-0400-000017000000}" name="WEG _x000a_Rate" dataDxfId="17" dataCellStyle="Comma">
      <calculatedColumnFormula>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calculatedColumnFormula>
    </tableColumn>
    <tableColumn id="24" xr3:uid="{00000000-0010-0000-0400-000018000000}" name="WEG _x000a_Salary" dataDxfId="16" dataCellStyle="Comma">
      <calculatedColumnFormula>Tbl_CBStaff_Site1[[#This Row],[WEG 
Eligible Hrs]]*Tbl_CBStaff_Site1[[#This Row],[WEG 
Rate]]</calculatedColumnFormula>
    </tableColumn>
    <tableColumn id="25" xr3:uid="{00000000-0010-0000-0400-000019000000}" name="WEG _x000a_Benefits" dataDxfId="15" dataCellStyle="Comma">
      <calculatedColumnFormula>Tbl_CBStaff_Site1[[#This Row],[WEG 
Salary]]*0.175</calculatedColumnFormula>
    </tableColumn>
    <tableColumn id="2" xr3:uid="{00000000-0010-0000-0400-000002000000}" name="Suppl. Grant" dataDxfId="14" dataCellStyle="Comma">
      <calculatedColumnFormula>150*Tbl_CBStaff_Site1[[#This Row],[WEG 
Eligible Hrs]]/1754.5</calculatedColumnFormula>
    </tableColumn>
    <tableColumn id="26" xr3:uid="{00000000-0010-0000-0400-00001A000000}" name="TOTAL WEG _x000a_Sal. &amp; Ben." dataDxfId="13" dataCellStyle="Comma">
      <calculatedColumnFormula>+Tbl_CBStaff_Site1[[#This Row],[WEG 
Salary]]+Tbl_CBStaff_Site1[[#This Row],[WEG 
Benefits]]+Tbl_CBStaff_Site1[[#This Row],[Suppl. Grant]]</calculatedColumnFormula>
    </tableColumn>
    <tableColumn id="9" xr3:uid="{00000000-0010-0000-0400-000009000000}" name="WF Eligibility" dataDxfId="12" dataCellStyle="Comma">
      <calculatedColumnFormula>IF(AND(Tbl_CBStaff_Site1[[#This Row],[WEG Eligibility]]="Yes",(Tbl_CBStaff_Site1[[#This Row],[BASE HOURLY WAGE
(excl. WEG,GOF,WCF)]]+Tbl_CBStaff_Site1[[#This Row],[WEG 
Rate]]+Tbl_CBStaff_Site1[[#This Row],[AI 
Eligible Rate]])&lt;_xlfn.XLOOKUP(Tbl_CBStaff_Site1[[#This Row],[POSITION]],[1]!Tbl_WgFlr[Position],[1]!Tbl_WgFlr[Wage Floor],0,0)), "Yes","No" )</calculatedColumnFormula>
    </tableColumn>
    <tableColumn id="33" xr3:uid="{00000000-0010-0000-0400-000021000000}" name="WF Eligible Hrs" dataDxfId="11" dataCellStyle="Comma">
      <calculatedColumnFormula>IF(Tbl_CBStaff_Site1[[#This Row],[WF Eligibility]]="Yes", Tbl_CBStaff_Site1[[#This Row],[WEG 
Eligible Hrs]], 0 )</calculatedColumnFormula>
    </tableColumn>
    <tableColumn id="34" xr3:uid="{00000000-0010-0000-0400-000022000000}" name="WF Eligible Rate" dataDxfId="10" dataCellStyle="Comma">
      <calculatedColumnFormula>IF(Tbl_CBStaff_Site1[[#This Row],[WF Eligibility]]="Yes",_xlfn.XLOOKUP(Tbl_CBStaff_Site1[[#This Row],[POSITION]],[1]!Tbl_WgFlr[Position],[1]!Tbl_WgFlr[Wage Floor],0,0)-(Tbl_CBStaff_Site1[[#This Row],[BASE HOURLY WAGE
(excl. WEG,GOF,WCF)]]+Tbl_CBStaff_Site1[[#This Row],[WEG 
Rate]]+Tbl_CBStaff_Site1[[#This Row],[AI 
Eligible Rate]]), 0 )</calculatedColumnFormula>
    </tableColumn>
    <tableColumn id="35" xr3:uid="{00000000-0010-0000-0400-000023000000}" name="WF Salary" dataDxfId="9" dataCellStyle="Comma">
      <calculatedColumnFormula>Tbl_CBStaff_Site1[[#This Row],[WF Eligible Rate]]*Tbl_CBStaff_Site1[[#This Row],[WF Eligible Hrs]]</calculatedColumnFormula>
    </tableColumn>
    <tableColumn id="36" xr3:uid="{00000000-0010-0000-0400-000024000000}" name="WF Benefits" dataDxfId="8" dataCellStyle="Comma">
      <calculatedColumnFormula>+Tbl_CBStaff_Site1[[#This Row],[WF Salary]]*0.175</calculatedColumnFormula>
    </tableColumn>
    <tableColumn id="37" xr3:uid="{00000000-0010-0000-0400-000025000000}" name="TOTAL WF Sal. &amp; Ben." dataDxfId="7" dataCellStyle="Comma">
      <calculatedColumnFormula>+Tbl_CBStaff_Site1[[#This Row],[WF Salary]]+Tbl_CBStaff_Site1[[#This Row],[WF Benefits]]</calculatedColumnFormula>
    </tableColumn>
    <tableColumn id="27" xr3:uid="{00000000-0010-0000-0400-00001B000000}" name="AI_x000a_Eligibility" dataDxfId="6">
      <calculatedColumnFormula>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calculatedColumnFormula>
    </tableColumn>
    <tableColumn id="28" xr3:uid="{00000000-0010-0000-0400-00001C000000}" name="AI _x000a_Eligible Hrs" dataDxfId="5" dataCellStyle="Comma">
      <calculatedColumnFormula>IF(Tbl_CBStaff_Site1[[#This Row],[AI
Eligibility]]="Yes", Tbl_CBStaff_Site1[[#This Row],[WEG 
Eligible Hrs]], 0 )</calculatedColumnFormula>
    </tableColumn>
    <tableColumn id="29" xr3:uid="{00000000-0010-0000-0400-00001D000000}" name="AI _x000a_Eligible Rate" dataDxfId="4" dataCellStyle="Comma">
      <calculatedColumnFormula>IF(Tbl_CBStaff_Site1[[#This Row],[AI
Eligibility]]="Yes", MIN(1, 25-(Tbl_CBStaff_Site1[[#This Row],[BASE HOURLY WAGE
(excl. WEG,GOF,WCF)]]+Tbl_CBStaff_Site1[[#This Row],[WEG 
Rate]])), 0 )</calculatedColumnFormula>
    </tableColumn>
    <tableColumn id="30" xr3:uid="{00000000-0010-0000-0400-00001E000000}" name="AI _x000a_Salary" dataDxfId="3" dataCellStyle="Comma">
      <calculatedColumnFormula>Tbl_CBStaff_Site1[[#This Row],[AI 
Eligible Hrs]]*Tbl_CBStaff_Site1[[#This Row],[AI 
Eligible Rate]]</calculatedColumnFormula>
    </tableColumn>
    <tableColumn id="31" xr3:uid="{00000000-0010-0000-0400-00001F000000}" name="AI _x000a_Benefits" dataDxfId="2" dataCellStyle="Comma">
      <calculatedColumnFormula>Tbl_CBStaff_Site1[[#This Row],[AI 
Salary]]*0.175</calculatedColumnFormula>
    </tableColumn>
    <tableColumn id="32" xr3:uid="{00000000-0010-0000-0400-000020000000}" name="TOTAL AI _x000a_Sal. &amp; Ben." dataDxfId="1" dataCellStyle="Comma">
      <calculatedColumnFormula>+Tbl_CBStaff_Site1[[#This Row],[AI 
Salary]]+Tbl_CBStaff_Site1[[#This Row],[AI 
Benefits]]</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063A5-6572-41AA-AECB-FE31B5FFBD65}">
  <dimension ref="A1:J98"/>
  <sheetViews>
    <sheetView showGridLines="0" tabSelected="1" workbookViewId="0">
      <selection activeCell="B3" sqref="B3:J3"/>
    </sheetView>
  </sheetViews>
  <sheetFormatPr defaultRowHeight="14.5" x14ac:dyDescent="0.35"/>
  <cols>
    <col min="1" max="1" width="32.1796875" customWidth="1"/>
  </cols>
  <sheetData>
    <row r="1" spans="1:10" x14ac:dyDescent="0.35">
      <c r="A1" s="60" t="s">
        <v>0</v>
      </c>
    </row>
    <row r="2" spans="1:10" x14ac:dyDescent="0.35">
      <c r="A2" s="60" t="s">
        <v>0</v>
      </c>
    </row>
    <row r="3" spans="1:10" ht="21" x14ac:dyDescent="0.5">
      <c r="A3" s="60" t="s">
        <v>0</v>
      </c>
      <c r="B3" s="169" t="s">
        <v>221</v>
      </c>
      <c r="C3" s="169"/>
      <c r="D3" s="169"/>
      <c r="E3" s="169"/>
      <c r="F3" s="169"/>
      <c r="G3" s="169"/>
      <c r="H3" s="169"/>
      <c r="I3" s="169"/>
      <c r="J3" s="169"/>
    </row>
    <row r="4" spans="1:10" ht="21" x14ac:dyDescent="0.5">
      <c r="A4" s="60" t="s">
        <v>0</v>
      </c>
      <c r="B4" s="169" t="s">
        <v>1</v>
      </c>
      <c r="C4" s="169"/>
      <c r="D4" s="169"/>
      <c r="E4" s="169"/>
      <c r="F4" s="169"/>
      <c r="G4" s="169"/>
      <c r="H4" s="169"/>
      <c r="I4" s="169"/>
      <c r="J4" s="169"/>
    </row>
    <row r="5" spans="1:10" x14ac:dyDescent="0.35">
      <c r="A5" s="60" t="s">
        <v>0</v>
      </c>
    </row>
    <row r="6" spans="1:10" x14ac:dyDescent="0.35">
      <c r="A6" s="60"/>
    </row>
    <row r="7" spans="1:10" s="63" customFormat="1" ht="18.5" x14ac:dyDescent="0.45">
      <c r="A7" s="65" t="s">
        <v>2</v>
      </c>
      <c r="B7" s="83"/>
      <c r="C7" s="83"/>
      <c r="D7" s="83"/>
      <c r="E7" s="83"/>
      <c r="F7" s="83"/>
      <c r="G7" s="83"/>
      <c r="H7" s="83"/>
      <c r="I7" s="83"/>
      <c r="J7" s="83"/>
    </row>
    <row r="8" spans="1:10" s="63" customFormat="1" x14ac:dyDescent="0.35">
      <c r="A8" s="83"/>
      <c r="B8" s="83"/>
      <c r="C8" s="83"/>
      <c r="D8" s="83"/>
      <c r="E8" s="83"/>
      <c r="F8" s="83"/>
      <c r="G8" s="83"/>
      <c r="H8" s="83"/>
      <c r="I8" s="83"/>
      <c r="J8" s="83"/>
    </row>
    <row r="9" spans="1:10" s="63" customFormat="1" x14ac:dyDescent="0.35">
      <c r="A9" s="66" t="s">
        <v>3</v>
      </c>
      <c r="B9" s="83"/>
      <c r="C9" s="83"/>
      <c r="D9" s="83"/>
      <c r="E9" s="83"/>
      <c r="F9" s="83"/>
      <c r="G9" s="83"/>
      <c r="H9" s="83"/>
      <c r="I9" s="83"/>
      <c r="J9" s="83"/>
    </row>
    <row r="10" spans="1:10" s="63" customFormat="1" x14ac:dyDescent="0.35">
      <c r="A10" s="66" t="s">
        <v>4</v>
      </c>
      <c r="B10" s="83"/>
      <c r="C10" s="83"/>
      <c r="D10" s="83"/>
      <c r="E10" s="83"/>
      <c r="F10" s="83"/>
      <c r="G10" s="83"/>
      <c r="H10" s="83"/>
      <c r="I10" s="83"/>
      <c r="J10" s="83"/>
    </row>
    <row r="11" spans="1:10" s="63" customFormat="1" x14ac:dyDescent="0.35">
      <c r="A11" s="67"/>
      <c r="B11" s="83"/>
      <c r="C11" s="83"/>
      <c r="D11" s="83"/>
      <c r="E11" s="83"/>
      <c r="F11" s="83"/>
      <c r="G11" s="83"/>
      <c r="H11" s="83"/>
      <c r="I11" s="83"/>
      <c r="J11" s="83"/>
    </row>
    <row r="12" spans="1:10" s="63" customFormat="1" x14ac:dyDescent="0.35">
      <c r="A12" s="66" t="s">
        <v>5</v>
      </c>
      <c r="B12" s="83"/>
      <c r="C12" s="83"/>
      <c r="D12" s="83"/>
      <c r="E12" s="83"/>
      <c r="F12" s="83"/>
      <c r="G12" s="83"/>
      <c r="H12" s="83"/>
      <c r="I12" s="83"/>
      <c r="J12" s="83"/>
    </row>
    <row r="13" spans="1:10" s="63" customFormat="1" x14ac:dyDescent="0.35">
      <c r="A13" s="66" t="s">
        <v>220</v>
      </c>
      <c r="B13" s="83"/>
      <c r="C13" s="83"/>
      <c r="D13" s="83"/>
      <c r="E13" s="83"/>
      <c r="F13" s="83"/>
      <c r="G13" s="83"/>
      <c r="H13" s="83"/>
      <c r="I13" s="83"/>
      <c r="J13" s="83"/>
    </row>
    <row r="14" spans="1:10" s="63" customFormat="1" x14ac:dyDescent="0.35">
      <c r="A14" s="66"/>
      <c r="B14" s="83"/>
      <c r="C14" s="83"/>
      <c r="D14" s="83"/>
      <c r="E14" s="83"/>
      <c r="F14" s="83"/>
      <c r="G14" s="83"/>
      <c r="H14" s="83"/>
      <c r="I14" s="83"/>
      <c r="J14" s="83"/>
    </row>
    <row r="15" spans="1:10" s="63" customFormat="1" x14ac:dyDescent="0.35">
      <c r="A15" s="67"/>
      <c r="B15" s="83"/>
      <c r="C15" s="83"/>
      <c r="D15" s="83"/>
      <c r="E15" s="83"/>
      <c r="F15" s="83"/>
      <c r="G15" s="83"/>
      <c r="H15" s="83"/>
      <c r="I15" s="83"/>
      <c r="J15" s="83"/>
    </row>
    <row r="16" spans="1:10" s="63" customFormat="1" ht="18.5" x14ac:dyDescent="0.45">
      <c r="A16" s="65" t="s">
        <v>6</v>
      </c>
      <c r="B16" s="83"/>
      <c r="C16" s="83"/>
      <c r="D16" s="83"/>
      <c r="E16" s="83"/>
      <c r="F16" s="83"/>
      <c r="G16" s="83"/>
      <c r="H16" s="83"/>
      <c r="I16" s="83"/>
      <c r="J16" s="83"/>
    </row>
    <row r="17" spans="1:10" s="63" customFormat="1" x14ac:dyDescent="0.35">
      <c r="A17" s="67" t="s">
        <v>0</v>
      </c>
      <c r="B17" s="83"/>
      <c r="C17" s="83"/>
      <c r="D17" s="83"/>
      <c r="E17" s="83"/>
      <c r="F17" s="83"/>
      <c r="G17" s="83"/>
      <c r="H17" s="83"/>
      <c r="I17" s="83"/>
      <c r="J17" s="83"/>
    </row>
    <row r="18" spans="1:10" s="63" customFormat="1" x14ac:dyDescent="0.35">
      <c r="A18" s="66" t="s">
        <v>7</v>
      </c>
      <c r="B18" s="83"/>
      <c r="C18" s="83"/>
      <c r="D18" s="83"/>
      <c r="E18" s="83"/>
      <c r="F18" s="83"/>
      <c r="G18" s="83"/>
      <c r="H18" s="83"/>
      <c r="I18" s="83"/>
      <c r="J18" s="83"/>
    </row>
    <row r="19" spans="1:10" s="63" customFormat="1" x14ac:dyDescent="0.35">
      <c r="A19" s="67" t="s">
        <v>0</v>
      </c>
      <c r="B19" s="83"/>
      <c r="C19" s="83"/>
      <c r="D19" s="83"/>
      <c r="E19" s="83"/>
      <c r="F19" s="83"/>
      <c r="G19" s="83"/>
      <c r="H19" s="83"/>
      <c r="I19" s="83"/>
      <c r="J19" s="83"/>
    </row>
    <row r="20" spans="1:10" x14ac:dyDescent="0.35">
      <c r="A20" s="60"/>
    </row>
    <row r="21" spans="1:10" x14ac:dyDescent="0.35">
      <c r="A21" s="60" t="s">
        <v>0</v>
      </c>
    </row>
    <row r="22" spans="1:10" x14ac:dyDescent="0.35">
      <c r="A22" s="60" t="s">
        <v>0</v>
      </c>
    </row>
    <row r="23" spans="1:10" x14ac:dyDescent="0.35">
      <c r="A23" s="60" t="s">
        <v>0</v>
      </c>
    </row>
    <row r="24" spans="1:10" x14ac:dyDescent="0.35">
      <c r="A24" s="60" t="s">
        <v>0</v>
      </c>
    </row>
    <row r="25" spans="1:10" x14ac:dyDescent="0.35">
      <c r="A25" s="60" t="s">
        <v>0</v>
      </c>
    </row>
    <row r="26" spans="1:10" x14ac:dyDescent="0.35">
      <c r="A26" s="60" t="s">
        <v>0</v>
      </c>
    </row>
    <row r="27" spans="1:10" x14ac:dyDescent="0.35">
      <c r="A27" s="60" t="s">
        <v>0</v>
      </c>
    </row>
    <row r="28" spans="1:10" x14ac:dyDescent="0.35">
      <c r="A28" s="60" t="s">
        <v>0</v>
      </c>
    </row>
    <row r="29" spans="1:10" x14ac:dyDescent="0.35">
      <c r="A29" s="61" t="s">
        <v>0</v>
      </c>
    </row>
    <row r="30" spans="1:10" x14ac:dyDescent="0.35">
      <c r="A30" s="61" t="s">
        <v>0</v>
      </c>
    </row>
    <row r="31" spans="1:10" x14ac:dyDescent="0.35">
      <c r="A31" s="61" t="s">
        <v>0</v>
      </c>
    </row>
    <row r="32" spans="1:10" x14ac:dyDescent="0.35">
      <c r="A32" s="61" t="s">
        <v>0</v>
      </c>
    </row>
    <row r="33" spans="1:1" x14ac:dyDescent="0.35">
      <c r="A33" s="61" t="s">
        <v>0</v>
      </c>
    </row>
    <row r="34" spans="1:1" x14ac:dyDescent="0.35">
      <c r="A34" s="61" t="s">
        <v>0</v>
      </c>
    </row>
    <row r="35" spans="1:1" x14ac:dyDescent="0.35">
      <c r="A35" s="61" t="s">
        <v>0</v>
      </c>
    </row>
    <row r="36" spans="1:1" x14ac:dyDescent="0.35">
      <c r="A36" s="61" t="s">
        <v>0</v>
      </c>
    </row>
    <row r="37" spans="1:1" x14ac:dyDescent="0.35">
      <c r="A37" s="61" t="s">
        <v>0</v>
      </c>
    </row>
    <row r="38" spans="1:1" x14ac:dyDescent="0.35">
      <c r="A38" s="61" t="s">
        <v>0</v>
      </c>
    </row>
    <row r="39" spans="1:1" x14ac:dyDescent="0.35">
      <c r="A39" s="61" t="s">
        <v>0</v>
      </c>
    </row>
    <row r="40" spans="1:1" x14ac:dyDescent="0.35">
      <c r="A40" s="61" t="s">
        <v>0</v>
      </c>
    </row>
    <row r="41" spans="1:1" x14ac:dyDescent="0.35">
      <c r="A41" s="61" t="s">
        <v>0</v>
      </c>
    </row>
    <row r="42" spans="1:1" x14ac:dyDescent="0.35">
      <c r="A42" s="61" t="s">
        <v>0</v>
      </c>
    </row>
    <row r="43" spans="1:1" x14ac:dyDescent="0.35">
      <c r="A43" s="61" t="s">
        <v>0</v>
      </c>
    </row>
    <row r="44" spans="1:1" x14ac:dyDescent="0.35">
      <c r="A44" s="61" t="s">
        <v>0</v>
      </c>
    </row>
    <row r="45" spans="1:1" x14ac:dyDescent="0.35">
      <c r="A45" s="62"/>
    </row>
    <row r="46" spans="1:1" x14ac:dyDescent="0.35">
      <c r="A46" s="62"/>
    </row>
    <row r="47" spans="1:1" x14ac:dyDescent="0.35">
      <c r="A47" s="62"/>
    </row>
    <row r="48" spans="1:1" x14ac:dyDescent="0.35">
      <c r="A48" s="62"/>
    </row>
    <row r="49" spans="1:1" x14ac:dyDescent="0.35">
      <c r="A49" s="62"/>
    </row>
    <row r="50" spans="1:1" x14ac:dyDescent="0.35">
      <c r="A50" s="62"/>
    </row>
    <row r="51" spans="1:1" x14ac:dyDescent="0.35">
      <c r="A51" s="62"/>
    </row>
    <row r="52" spans="1:1" x14ac:dyDescent="0.35">
      <c r="A52" s="62"/>
    </row>
    <row r="53" spans="1:1" x14ac:dyDescent="0.35">
      <c r="A53" s="62"/>
    </row>
    <row r="54" spans="1:1" x14ac:dyDescent="0.35">
      <c r="A54" s="62"/>
    </row>
    <row r="55" spans="1:1" x14ac:dyDescent="0.35">
      <c r="A55" s="62"/>
    </row>
    <row r="56" spans="1:1" x14ac:dyDescent="0.35">
      <c r="A56" s="62"/>
    </row>
    <row r="57" spans="1:1" x14ac:dyDescent="0.35">
      <c r="A57" s="62"/>
    </row>
    <row r="58" spans="1:1" x14ac:dyDescent="0.35">
      <c r="A58" s="62"/>
    </row>
    <row r="59" spans="1:1" x14ac:dyDescent="0.35">
      <c r="A59" s="62"/>
    </row>
    <row r="60" spans="1:1" x14ac:dyDescent="0.35">
      <c r="A60" s="62"/>
    </row>
    <row r="61" spans="1:1" x14ac:dyDescent="0.35">
      <c r="A61" s="62"/>
    </row>
    <row r="62" spans="1:1" x14ac:dyDescent="0.35">
      <c r="A62" s="62"/>
    </row>
    <row r="63" spans="1:1" x14ac:dyDescent="0.35">
      <c r="A63" s="62"/>
    </row>
    <row r="64" spans="1:1" x14ac:dyDescent="0.35">
      <c r="A64" s="62"/>
    </row>
    <row r="65" spans="1:1" x14ac:dyDescent="0.35">
      <c r="A65" s="62"/>
    </row>
    <row r="66" spans="1:1" x14ac:dyDescent="0.35">
      <c r="A66" s="62"/>
    </row>
    <row r="67" spans="1:1" x14ac:dyDescent="0.35">
      <c r="A67" s="62"/>
    </row>
    <row r="68" spans="1:1" x14ac:dyDescent="0.35">
      <c r="A68" s="62"/>
    </row>
    <row r="69" spans="1:1" x14ac:dyDescent="0.35">
      <c r="A69" s="62"/>
    </row>
    <row r="70" spans="1:1" x14ac:dyDescent="0.35">
      <c r="A70" s="62"/>
    </row>
    <row r="71" spans="1:1" x14ac:dyDescent="0.35">
      <c r="A71" s="62"/>
    </row>
    <row r="72" spans="1:1" x14ac:dyDescent="0.35">
      <c r="A72" s="62"/>
    </row>
    <row r="73" spans="1:1" x14ac:dyDescent="0.35">
      <c r="A73" s="62"/>
    </row>
    <row r="74" spans="1:1" x14ac:dyDescent="0.35">
      <c r="A74" s="62"/>
    </row>
    <row r="75" spans="1:1" x14ac:dyDescent="0.35">
      <c r="A75" s="62"/>
    </row>
    <row r="76" spans="1:1" x14ac:dyDescent="0.35">
      <c r="A76" s="62"/>
    </row>
    <row r="77" spans="1:1" x14ac:dyDescent="0.35">
      <c r="A77" s="62"/>
    </row>
    <row r="78" spans="1:1" x14ac:dyDescent="0.35">
      <c r="A78" s="62"/>
    </row>
    <row r="79" spans="1:1" x14ac:dyDescent="0.35">
      <c r="A79" s="62"/>
    </row>
    <row r="80" spans="1:1" x14ac:dyDescent="0.35">
      <c r="A80" s="62"/>
    </row>
    <row r="81" spans="1:1" x14ac:dyDescent="0.35">
      <c r="A81" s="62"/>
    </row>
    <row r="82" spans="1:1" x14ac:dyDescent="0.35">
      <c r="A82" s="62"/>
    </row>
    <row r="83" spans="1:1" x14ac:dyDescent="0.35">
      <c r="A83" s="62"/>
    </row>
    <row r="84" spans="1:1" x14ac:dyDescent="0.35">
      <c r="A84" s="59"/>
    </row>
    <row r="85" spans="1:1" x14ac:dyDescent="0.35">
      <c r="A85" s="59"/>
    </row>
    <row r="86" spans="1:1" x14ac:dyDescent="0.35">
      <c r="A86" s="59"/>
    </row>
    <row r="87" spans="1:1" x14ac:dyDescent="0.35">
      <c r="A87" s="59"/>
    </row>
    <row r="88" spans="1:1" x14ac:dyDescent="0.35">
      <c r="A88" s="59"/>
    </row>
    <row r="89" spans="1:1" x14ac:dyDescent="0.35">
      <c r="A89" s="59"/>
    </row>
    <row r="90" spans="1:1" x14ac:dyDescent="0.35">
      <c r="A90" s="59"/>
    </row>
    <row r="91" spans="1:1" x14ac:dyDescent="0.35">
      <c r="A91" s="59"/>
    </row>
    <row r="92" spans="1:1" x14ac:dyDescent="0.35">
      <c r="A92" s="59"/>
    </row>
    <row r="93" spans="1:1" x14ac:dyDescent="0.35">
      <c r="A93" s="59"/>
    </row>
    <row r="94" spans="1:1" x14ac:dyDescent="0.35">
      <c r="A94" s="59"/>
    </row>
    <row r="95" spans="1:1" x14ac:dyDescent="0.35">
      <c r="A95" s="59"/>
    </row>
    <row r="96" spans="1:1" x14ac:dyDescent="0.35">
      <c r="A96" s="59"/>
    </row>
    <row r="97" spans="1:1" x14ac:dyDescent="0.35">
      <c r="A97" s="59"/>
    </row>
    <row r="98" spans="1:1" x14ac:dyDescent="0.35">
      <c r="A98" s="59"/>
    </row>
  </sheetData>
  <sheetProtection algorithmName="SHA-512" hashValue="FRWwgqv/gio/iQOhoUjnzpJHfOmNFziQ3fJ1sgk7mAASw42zG3yWvmyXpXubkiHt2b+o5s3UMj3puyuIoOqXzA==" saltValue="pCml0JxI5VTg+KjikpmgpQ==" spinCount="100000" sheet="1" objects="1" scenarios="1"/>
  <mergeCells count="2">
    <mergeCell ref="B3:J3"/>
    <mergeCell ref="B4:J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7CADA-5093-4322-91EF-558CCD49F470}">
  <dimension ref="A1:X47"/>
  <sheetViews>
    <sheetView showGridLines="0" zoomScaleNormal="100" workbookViewId="0">
      <selection activeCell="D4" sqref="D4:K4"/>
    </sheetView>
  </sheetViews>
  <sheetFormatPr defaultColWidth="8.81640625" defaultRowHeight="14" x14ac:dyDescent="0.3"/>
  <cols>
    <col min="1" max="1" width="9.7265625" style="100" customWidth="1"/>
    <col min="2" max="2" width="8.81640625" style="100"/>
    <col min="3" max="3" width="21.54296875" style="100" customWidth="1"/>
    <col min="4" max="4" width="10.26953125" style="100" customWidth="1"/>
    <col min="5" max="5" width="19.7265625" style="100" customWidth="1"/>
    <col min="6" max="6" width="10.453125" style="100" customWidth="1"/>
    <col min="7" max="7" width="8.81640625" style="100"/>
    <col min="8" max="8" width="8.7265625" style="100" customWidth="1"/>
    <col min="9" max="9" width="10.453125" style="100" customWidth="1"/>
    <col min="10" max="10" width="14.1796875" style="100" customWidth="1"/>
    <col min="11" max="11" width="14" style="100" customWidth="1"/>
    <col min="12" max="16384" width="8.81640625" style="100"/>
  </cols>
  <sheetData>
    <row r="1" spans="1:24" ht="19.5" customHeight="1" x14ac:dyDescent="0.5">
      <c r="A1" s="97" t="s">
        <v>8</v>
      </c>
      <c r="B1" s="98"/>
      <c r="C1" s="99"/>
      <c r="D1" s="99"/>
      <c r="E1" s="99"/>
      <c r="F1" s="99"/>
      <c r="G1" s="99"/>
      <c r="H1" s="99"/>
      <c r="I1" s="99"/>
      <c r="J1" s="99"/>
      <c r="K1" s="99"/>
      <c r="P1" s="101"/>
      <c r="Q1" s="101"/>
      <c r="R1" s="102"/>
      <c r="S1" s="102"/>
      <c r="T1" s="102"/>
      <c r="U1" s="102"/>
      <c r="V1" s="101"/>
      <c r="W1" s="101"/>
      <c r="X1" s="101"/>
    </row>
    <row r="2" spans="1:24" ht="15.5" x14ac:dyDescent="0.35">
      <c r="A2" s="98"/>
      <c r="B2" s="98"/>
      <c r="C2" s="171"/>
      <c r="D2" s="171"/>
      <c r="E2" s="171"/>
      <c r="F2" s="171"/>
      <c r="G2" s="171"/>
      <c r="H2" s="171"/>
      <c r="I2" s="171"/>
      <c r="J2" s="171"/>
      <c r="K2" s="171"/>
      <c r="P2" s="101"/>
      <c r="Q2" s="101"/>
      <c r="R2" s="102" t="s">
        <v>9</v>
      </c>
      <c r="S2" s="102"/>
      <c r="T2" s="102" t="s">
        <v>10</v>
      </c>
      <c r="U2" s="102"/>
      <c r="V2" s="101"/>
      <c r="W2" s="101"/>
      <c r="X2" s="101"/>
    </row>
    <row r="3" spans="1:24" ht="15" thickBot="1" x14ac:dyDescent="0.4">
      <c r="A3" s="98"/>
      <c r="B3" s="98"/>
      <c r="C3" s="98"/>
      <c r="D3" s="98"/>
      <c r="E3" s="98"/>
      <c r="F3" s="98"/>
      <c r="G3" s="98"/>
      <c r="H3" s="98"/>
      <c r="I3" s="98"/>
      <c r="J3" s="98"/>
      <c r="K3" s="98"/>
      <c r="P3" s="101"/>
      <c r="Q3" s="101"/>
      <c r="R3" s="102" t="s">
        <v>11</v>
      </c>
      <c r="S3" s="102"/>
      <c r="T3" s="102" t="s">
        <v>12</v>
      </c>
      <c r="U3" s="102"/>
      <c r="V3" s="101"/>
      <c r="W3" s="101"/>
      <c r="X3" s="101"/>
    </row>
    <row r="4" spans="1:24" s="105" customFormat="1" ht="19.899999999999999" customHeight="1" thickBot="1" x14ac:dyDescent="0.4">
      <c r="A4" s="107" t="s">
        <v>13</v>
      </c>
      <c r="B4" s="108"/>
      <c r="C4" s="108"/>
      <c r="D4" s="178"/>
      <c r="E4" s="179"/>
      <c r="F4" s="179"/>
      <c r="G4" s="179"/>
      <c r="H4" s="179"/>
      <c r="I4" s="179"/>
      <c r="J4" s="179"/>
      <c r="K4" s="180"/>
      <c r="L4" s="84"/>
      <c r="M4" s="84"/>
      <c r="N4" s="84"/>
      <c r="O4" s="84"/>
      <c r="P4" s="103"/>
      <c r="Q4" s="103"/>
      <c r="R4" s="104"/>
      <c r="S4" s="104"/>
      <c r="T4" s="104"/>
      <c r="U4" s="104"/>
      <c r="V4" s="103"/>
      <c r="W4" s="103"/>
      <c r="X4" s="103"/>
    </row>
    <row r="5" spans="1:24" s="105" customFormat="1" ht="19.899999999999999" customHeight="1" thickBot="1" x14ac:dyDescent="0.4">
      <c r="A5" s="107" t="s">
        <v>14</v>
      </c>
      <c r="B5" s="108"/>
      <c r="C5" s="108"/>
      <c r="D5" s="178"/>
      <c r="E5" s="179"/>
      <c r="F5" s="179"/>
      <c r="G5" s="179"/>
      <c r="H5" s="179"/>
      <c r="I5" s="179"/>
      <c r="J5" s="179"/>
      <c r="K5" s="180"/>
      <c r="L5" s="84"/>
      <c r="M5" s="84"/>
      <c r="N5" s="84"/>
      <c r="O5" s="84"/>
      <c r="P5" s="103"/>
      <c r="Q5" s="103"/>
      <c r="R5" s="104"/>
      <c r="S5" s="104"/>
      <c r="T5" s="104"/>
      <c r="U5" s="104"/>
      <c r="V5" s="103"/>
      <c r="W5" s="103"/>
      <c r="X5" s="103"/>
    </row>
    <row r="6" spans="1:24" s="105" customFormat="1" ht="19.899999999999999" customHeight="1" thickBot="1" x14ac:dyDescent="0.4">
      <c r="A6" s="106"/>
      <c r="B6" s="84"/>
      <c r="C6" s="84"/>
      <c r="D6" s="84"/>
      <c r="E6" s="84"/>
      <c r="F6" s="84"/>
      <c r="G6" s="84"/>
      <c r="H6" s="84"/>
      <c r="I6" s="84"/>
      <c r="J6" s="84"/>
      <c r="K6" s="84"/>
      <c r="L6" s="84"/>
      <c r="M6" s="84"/>
      <c r="N6" s="84"/>
      <c r="O6" s="84"/>
      <c r="P6" s="103"/>
      <c r="Q6" s="103"/>
      <c r="R6" s="103"/>
      <c r="S6" s="103"/>
      <c r="T6" s="103"/>
      <c r="U6" s="103"/>
      <c r="V6" s="103"/>
      <c r="W6" s="103"/>
      <c r="X6" s="103"/>
    </row>
    <row r="7" spans="1:24" s="105" customFormat="1" ht="19.899999999999999" customHeight="1" thickBot="1" x14ac:dyDescent="0.4">
      <c r="A7" s="107" t="s">
        <v>15</v>
      </c>
      <c r="B7" s="172" t="s">
        <v>16</v>
      </c>
      <c r="C7" s="173"/>
      <c r="D7" s="174"/>
      <c r="E7" s="84"/>
      <c r="F7" s="84"/>
      <c r="G7" s="84"/>
      <c r="H7" s="84"/>
      <c r="I7" s="84"/>
      <c r="J7" s="84"/>
      <c r="K7" s="84"/>
      <c r="L7" s="84"/>
      <c r="M7" s="84"/>
      <c r="N7" s="84"/>
      <c r="O7" s="84"/>
      <c r="P7" s="84"/>
      <c r="Q7" s="84"/>
      <c r="R7" s="84"/>
      <c r="S7" s="84"/>
      <c r="T7" s="84"/>
      <c r="U7" s="84"/>
      <c r="V7" s="84"/>
      <c r="W7" s="84"/>
      <c r="X7" s="84"/>
    </row>
    <row r="8" spans="1:24" s="105" customFormat="1" ht="14.5" x14ac:dyDescent="0.35">
      <c r="A8" s="84"/>
      <c r="B8" s="84"/>
      <c r="C8" s="84"/>
      <c r="D8" s="84"/>
      <c r="E8" s="84"/>
      <c r="F8" s="84"/>
      <c r="G8" s="84"/>
      <c r="H8" s="84"/>
      <c r="I8" s="84"/>
      <c r="J8" s="84"/>
      <c r="K8" s="84"/>
      <c r="L8" s="84"/>
      <c r="M8" s="84"/>
      <c r="N8" s="84"/>
      <c r="O8" s="84"/>
      <c r="P8" s="84"/>
      <c r="Q8" s="84"/>
      <c r="R8" s="84"/>
      <c r="S8" s="84"/>
      <c r="T8" s="84"/>
      <c r="U8" s="84"/>
      <c r="V8" s="84"/>
      <c r="W8" s="84"/>
      <c r="X8" s="84"/>
    </row>
    <row r="9" spans="1:24" s="105" customFormat="1" ht="14.5" x14ac:dyDescent="0.35">
      <c r="A9" s="84"/>
      <c r="B9" s="84"/>
      <c r="C9" s="84"/>
      <c r="D9" s="84"/>
      <c r="E9" s="84"/>
      <c r="F9" s="84"/>
      <c r="G9" s="84"/>
      <c r="H9" s="84"/>
      <c r="I9" s="84"/>
      <c r="J9" s="84"/>
      <c r="K9" s="84"/>
      <c r="L9" s="84"/>
      <c r="M9" s="84"/>
      <c r="N9" s="84"/>
      <c r="O9" s="84"/>
      <c r="P9" s="84"/>
      <c r="Q9" s="84"/>
      <c r="R9" s="84"/>
      <c r="S9" s="84"/>
      <c r="T9" s="84"/>
      <c r="U9" s="84"/>
      <c r="V9" s="84"/>
      <c r="W9" s="84"/>
      <c r="X9" s="84"/>
    </row>
    <row r="10" spans="1:24" s="105" customFormat="1" ht="15.5" x14ac:dyDescent="0.35">
      <c r="A10" s="109" t="s">
        <v>17</v>
      </c>
      <c r="B10" s="83"/>
      <c r="C10" s="83"/>
      <c r="D10" s="83"/>
      <c r="E10" s="110">
        <f>'4 - Financial Data'!B58</f>
        <v>0</v>
      </c>
      <c r="F10" s="83"/>
      <c r="G10" s="83"/>
      <c r="H10" s="83"/>
      <c r="I10" s="83"/>
      <c r="J10" s="83"/>
      <c r="K10" s="84"/>
      <c r="L10" s="84"/>
      <c r="M10" s="84"/>
      <c r="N10" s="84"/>
      <c r="O10" s="84"/>
      <c r="P10" s="84"/>
      <c r="Q10" s="84"/>
      <c r="R10" s="84"/>
      <c r="S10" s="84"/>
      <c r="T10" s="84"/>
      <c r="U10" s="84"/>
      <c r="V10" s="84"/>
      <c r="W10" s="84"/>
      <c r="X10" s="84"/>
    </row>
    <row r="11" spans="1:24" s="105" customFormat="1" ht="14.5" x14ac:dyDescent="0.35">
      <c r="A11" s="83"/>
      <c r="B11" s="83"/>
      <c r="C11" s="83"/>
      <c r="D11" s="83"/>
      <c r="E11" s="83"/>
      <c r="F11" s="83"/>
      <c r="G11" s="83"/>
      <c r="H11" s="83"/>
      <c r="I11" s="83"/>
      <c r="J11" s="83"/>
      <c r="K11" s="84"/>
      <c r="L11" s="84"/>
      <c r="M11" s="84"/>
      <c r="N11" s="84"/>
      <c r="O11" s="84"/>
      <c r="P11" s="84"/>
      <c r="Q11" s="84"/>
      <c r="R11" s="84"/>
      <c r="S11" s="84"/>
      <c r="T11" s="84"/>
      <c r="U11" s="84"/>
      <c r="V11" s="84"/>
      <c r="W11" s="84"/>
      <c r="X11" s="84"/>
    </row>
    <row r="12" spans="1:24" s="105" customFormat="1" ht="15.5" x14ac:dyDescent="0.35">
      <c r="A12" s="111" t="s">
        <v>18</v>
      </c>
      <c r="B12" s="112"/>
      <c r="C12" s="112"/>
      <c r="D12" s="112"/>
      <c r="E12" s="112"/>
      <c r="F12" s="83"/>
      <c r="G12" s="83"/>
      <c r="H12" s="83"/>
      <c r="I12" s="83"/>
      <c r="J12" s="83"/>
      <c r="K12" s="84"/>
      <c r="L12" s="84"/>
      <c r="M12" s="84"/>
      <c r="N12" s="84"/>
      <c r="O12" s="84"/>
      <c r="P12" s="84"/>
      <c r="Q12" s="84"/>
      <c r="R12" s="84"/>
      <c r="S12" s="84"/>
      <c r="T12" s="84"/>
      <c r="U12" s="84"/>
      <c r="V12" s="84"/>
      <c r="W12" s="84"/>
      <c r="X12" s="84"/>
    </row>
    <row r="13" spans="1:24" s="105" customFormat="1" ht="14.5" x14ac:dyDescent="0.35">
      <c r="A13" s="83"/>
      <c r="B13" s="83"/>
      <c r="C13" s="83"/>
      <c r="D13" s="83"/>
      <c r="E13" s="83"/>
      <c r="F13" s="83"/>
      <c r="G13" s="83"/>
      <c r="H13" s="83"/>
      <c r="I13" s="83"/>
      <c r="J13" s="83"/>
      <c r="K13" s="84"/>
      <c r="L13" s="84"/>
      <c r="M13" s="84"/>
      <c r="N13" s="84"/>
      <c r="O13" s="84"/>
      <c r="P13" s="84"/>
      <c r="Q13" s="84"/>
      <c r="R13" s="84"/>
      <c r="S13" s="84"/>
      <c r="T13" s="84"/>
      <c r="U13" s="84"/>
      <c r="V13" s="84"/>
      <c r="W13" s="84"/>
      <c r="X13" s="84"/>
    </row>
    <row r="14" spans="1:24" s="105" customFormat="1" ht="15" thickBot="1" x14ac:dyDescent="0.4">
      <c r="A14" s="108" t="s">
        <v>19</v>
      </c>
      <c r="B14" s="83"/>
      <c r="C14" s="83"/>
      <c r="D14" s="83"/>
      <c r="E14" s="83"/>
      <c r="F14" s="83"/>
      <c r="G14" s="83"/>
      <c r="H14" s="83"/>
      <c r="I14" s="83"/>
      <c r="J14" s="83"/>
      <c r="K14" s="84"/>
      <c r="L14" s="84"/>
      <c r="M14" s="84"/>
      <c r="N14" s="84"/>
      <c r="O14" s="84"/>
      <c r="P14" s="84"/>
      <c r="Q14" s="84"/>
      <c r="R14" s="84"/>
      <c r="S14" s="84"/>
      <c r="T14" s="84"/>
      <c r="U14" s="84"/>
      <c r="V14" s="84"/>
      <c r="W14" s="84"/>
      <c r="X14" s="84"/>
    </row>
    <row r="15" spans="1:24" s="105" customFormat="1" ht="30" customHeight="1" thickBot="1" x14ac:dyDescent="0.4">
      <c r="A15" s="175" t="s">
        <v>20</v>
      </c>
      <c r="B15" s="170"/>
      <c r="C15" s="170"/>
      <c r="D15" s="170"/>
      <c r="E15" s="170"/>
      <c r="F15" s="170"/>
      <c r="G15" s="170"/>
      <c r="H15" s="170"/>
      <c r="I15" s="170"/>
      <c r="J15" s="170"/>
      <c r="K15" s="85"/>
      <c r="L15" s="84"/>
      <c r="M15" s="84"/>
      <c r="N15" s="84"/>
      <c r="O15" s="84"/>
      <c r="P15" s="84"/>
      <c r="Q15" s="84"/>
      <c r="R15" s="84"/>
      <c r="S15" s="84"/>
      <c r="T15" s="84"/>
      <c r="U15" s="84"/>
      <c r="V15" s="84"/>
      <c r="W15" s="84"/>
      <c r="X15" s="84"/>
    </row>
    <row r="16" spans="1:24" s="105" customFormat="1" ht="15" thickBot="1" x14ac:dyDescent="0.4">
      <c r="A16" s="170" t="s">
        <v>218</v>
      </c>
      <c r="B16" s="170"/>
      <c r="C16" s="170"/>
      <c r="D16" s="170"/>
      <c r="E16" s="170"/>
      <c r="F16" s="170"/>
      <c r="G16" s="170"/>
      <c r="H16" s="170"/>
      <c r="I16" s="170"/>
      <c r="J16" s="170"/>
      <c r="K16" s="85"/>
      <c r="L16" s="84"/>
      <c r="M16" s="84"/>
      <c r="N16" s="84"/>
      <c r="O16" s="84"/>
      <c r="P16" s="84"/>
      <c r="Q16" s="84"/>
      <c r="R16" s="84"/>
      <c r="S16" s="84"/>
      <c r="T16" s="84"/>
      <c r="U16" s="84"/>
      <c r="V16" s="84"/>
      <c r="W16" s="84"/>
      <c r="X16" s="84"/>
    </row>
    <row r="17" spans="1:11" s="105" customFormat="1" ht="29.5" customHeight="1" thickBot="1" x14ac:dyDescent="0.4">
      <c r="A17" s="176" t="s">
        <v>21</v>
      </c>
      <c r="B17" s="177"/>
      <c r="C17" s="177"/>
      <c r="D17" s="177"/>
      <c r="E17" s="177"/>
      <c r="F17" s="177"/>
      <c r="G17" s="177"/>
      <c r="H17" s="177"/>
      <c r="I17" s="177"/>
      <c r="J17" s="177"/>
      <c r="K17" s="85"/>
    </row>
    <row r="18" spans="1:11" s="105" customFormat="1" ht="14.65" customHeight="1" thickBot="1" x14ac:dyDescent="0.4">
      <c r="A18" s="170" t="s">
        <v>22</v>
      </c>
      <c r="B18" s="170"/>
      <c r="C18" s="170"/>
      <c r="D18" s="170"/>
      <c r="E18" s="170"/>
      <c r="F18" s="170"/>
      <c r="G18" s="170"/>
      <c r="H18" s="170"/>
      <c r="I18" s="170"/>
      <c r="J18" s="170"/>
      <c r="K18" s="85"/>
    </row>
    <row r="19" spans="1:11" s="105" customFormat="1" ht="15" thickBot="1" x14ac:dyDescent="0.4">
      <c r="A19" s="170" t="s">
        <v>23</v>
      </c>
      <c r="B19" s="170"/>
      <c r="C19" s="170"/>
      <c r="D19" s="170"/>
      <c r="E19" s="170"/>
      <c r="F19" s="170"/>
      <c r="G19" s="170"/>
      <c r="H19" s="170"/>
      <c r="I19" s="170"/>
      <c r="J19" s="170"/>
      <c r="K19" s="85"/>
    </row>
    <row r="20" spans="1:11" s="105" customFormat="1" ht="30" customHeight="1" thickBot="1" x14ac:dyDescent="0.4">
      <c r="A20" s="170" t="s">
        <v>24</v>
      </c>
      <c r="B20" s="170"/>
      <c r="C20" s="170"/>
      <c r="D20" s="170"/>
      <c r="E20" s="170"/>
      <c r="F20" s="170"/>
      <c r="G20" s="170"/>
      <c r="H20" s="170"/>
      <c r="I20" s="170"/>
      <c r="J20" s="170"/>
      <c r="K20" s="85"/>
    </row>
    <row r="21" spans="1:11" s="105" customFormat="1" ht="20.65" customHeight="1" thickBot="1" x14ac:dyDescent="0.4">
      <c r="A21" s="170" t="s">
        <v>25</v>
      </c>
      <c r="B21" s="170"/>
      <c r="C21" s="170"/>
      <c r="D21" s="170"/>
      <c r="E21" s="170"/>
      <c r="F21" s="170"/>
      <c r="G21" s="170"/>
      <c r="H21" s="170"/>
      <c r="I21" s="170"/>
      <c r="J21" s="170"/>
      <c r="K21" s="85"/>
    </row>
    <row r="22" spans="1:11" s="105" customFormat="1" ht="13.9" customHeight="1" x14ac:dyDescent="0.35">
      <c r="A22" s="187"/>
      <c r="B22" s="187"/>
      <c r="C22" s="187"/>
      <c r="D22" s="187"/>
      <c r="E22" s="187"/>
      <c r="F22" s="187"/>
      <c r="G22" s="187"/>
      <c r="H22" s="187"/>
      <c r="I22" s="187"/>
      <c r="J22" s="187"/>
      <c r="K22" s="84"/>
    </row>
    <row r="23" spans="1:11" s="105" customFormat="1" ht="13.9" customHeight="1" x14ac:dyDescent="0.35">
      <c r="A23" s="84"/>
      <c r="B23" s="84"/>
      <c r="C23" s="84"/>
      <c r="D23" s="84"/>
      <c r="E23" s="84"/>
      <c r="F23" s="84"/>
      <c r="G23" s="84"/>
      <c r="H23" s="84"/>
      <c r="I23" s="84"/>
      <c r="J23" s="84"/>
      <c r="K23" s="84"/>
    </row>
    <row r="24" spans="1:11" s="105" customFormat="1" ht="14.65" customHeight="1" thickBot="1" x14ac:dyDescent="0.4">
      <c r="A24" s="87" t="s">
        <v>26</v>
      </c>
      <c r="B24" s="84"/>
      <c r="C24" s="84"/>
      <c r="D24" s="84"/>
      <c r="E24" s="84"/>
      <c r="F24" s="84"/>
      <c r="G24" s="84"/>
      <c r="H24" s="84"/>
      <c r="I24" s="84"/>
      <c r="J24" s="84"/>
      <c r="K24" s="84"/>
    </row>
    <row r="25" spans="1:11" s="105" customFormat="1" ht="13.9" customHeight="1" x14ac:dyDescent="0.35">
      <c r="A25" s="188"/>
      <c r="B25" s="189"/>
      <c r="C25" s="189"/>
      <c r="D25" s="189"/>
      <c r="E25" s="189"/>
      <c r="F25" s="189"/>
      <c r="G25" s="189"/>
      <c r="H25" s="189"/>
      <c r="I25" s="190"/>
      <c r="J25" s="84"/>
      <c r="K25" s="84"/>
    </row>
    <row r="26" spans="1:11" s="105" customFormat="1" ht="14.5" x14ac:dyDescent="0.35">
      <c r="A26" s="191"/>
      <c r="B26" s="192"/>
      <c r="C26" s="192"/>
      <c r="D26" s="192"/>
      <c r="E26" s="192"/>
      <c r="F26" s="192"/>
      <c r="G26" s="192"/>
      <c r="H26" s="192"/>
      <c r="I26" s="193"/>
      <c r="J26" s="84"/>
      <c r="K26" s="84"/>
    </row>
    <row r="27" spans="1:11" s="105" customFormat="1" ht="15" thickBot="1" x14ac:dyDescent="0.4">
      <c r="A27" s="194"/>
      <c r="B27" s="195"/>
      <c r="C27" s="195"/>
      <c r="D27" s="195"/>
      <c r="E27" s="195"/>
      <c r="F27" s="195"/>
      <c r="G27" s="195"/>
      <c r="H27" s="195"/>
      <c r="I27" s="196"/>
      <c r="J27" s="84"/>
      <c r="K27" s="84"/>
    </row>
    <row r="28" spans="1:11" s="105" customFormat="1" ht="14.5" x14ac:dyDescent="0.35">
      <c r="A28" s="84"/>
      <c r="B28" s="84"/>
      <c r="C28" s="84"/>
      <c r="D28" s="84"/>
      <c r="E28" s="84"/>
      <c r="F28" s="84"/>
      <c r="G28" s="84"/>
      <c r="H28" s="84"/>
      <c r="I28" s="84"/>
      <c r="J28" s="84"/>
      <c r="K28" s="84"/>
    </row>
    <row r="29" spans="1:11" s="105" customFormat="1" ht="14.5" x14ac:dyDescent="0.35">
      <c r="A29" s="84"/>
      <c r="B29" s="84"/>
      <c r="C29" s="84"/>
      <c r="D29" s="84"/>
      <c r="E29" s="84"/>
      <c r="F29" s="84"/>
      <c r="G29" s="84"/>
      <c r="H29" s="84"/>
      <c r="I29" s="84"/>
      <c r="J29" s="84"/>
      <c r="K29" s="84"/>
    </row>
    <row r="30" spans="1:11" s="105" customFormat="1" ht="14.5" x14ac:dyDescent="0.35">
      <c r="A30" s="108" t="s">
        <v>27</v>
      </c>
      <c r="B30" s="83"/>
      <c r="C30" s="83"/>
      <c r="D30" s="83"/>
      <c r="E30" s="83"/>
      <c r="F30" s="84"/>
      <c r="G30" s="84"/>
      <c r="H30" s="84"/>
      <c r="I30" s="84"/>
      <c r="J30" s="84"/>
      <c r="K30" s="84"/>
    </row>
    <row r="31" spans="1:11" s="105" customFormat="1" ht="27" customHeight="1" x14ac:dyDescent="0.35">
      <c r="A31" s="84"/>
      <c r="B31" s="84"/>
      <c r="C31" s="84"/>
      <c r="D31" s="84"/>
      <c r="E31" s="84"/>
      <c r="F31" s="84"/>
      <c r="G31" s="84"/>
      <c r="H31" s="84"/>
      <c r="I31" s="84"/>
      <c r="J31" s="84"/>
      <c r="K31" s="84"/>
    </row>
    <row r="32" spans="1:11" s="105" customFormat="1" ht="14.5" x14ac:dyDescent="0.35">
      <c r="A32" s="84"/>
      <c r="B32" s="84"/>
      <c r="C32" s="84"/>
      <c r="D32" s="84"/>
      <c r="E32" s="84"/>
      <c r="F32" s="84"/>
      <c r="G32" s="84"/>
      <c r="H32" s="84"/>
      <c r="I32" s="84"/>
      <c r="J32" s="84"/>
      <c r="K32" s="84"/>
    </row>
    <row r="33" spans="1:24" s="105" customFormat="1" ht="14.5" x14ac:dyDescent="0.35">
      <c r="A33" s="86"/>
      <c r="B33" s="86"/>
      <c r="C33" s="86"/>
      <c r="D33" s="86" t="s">
        <v>16</v>
      </c>
      <c r="E33" s="86"/>
      <c r="F33" s="86"/>
      <c r="G33" s="83" t="s">
        <v>28</v>
      </c>
      <c r="H33" s="84"/>
      <c r="I33" s="84"/>
      <c r="J33" s="84"/>
      <c r="K33" s="84"/>
      <c r="L33" s="84"/>
      <c r="M33" s="84"/>
      <c r="N33" s="84"/>
      <c r="O33" s="84"/>
      <c r="P33" s="84"/>
      <c r="Q33" s="84"/>
      <c r="R33" s="84"/>
      <c r="S33" s="84"/>
      <c r="T33" s="84"/>
      <c r="U33" s="84"/>
      <c r="V33" s="84"/>
      <c r="W33" s="84"/>
      <c r="X33" s="84"/>
    </row>
    <row r="34" spans="1:24" s="105" customFormat="1" ht="15" thickBot="1" x14ac:dyDescent="0.4">
      <c r="A34" s="84"/>
      <c r="B34" s="84"/>
      <c r="C34" s="84"/>
      <c r="D34" s="84"/>
      <c r="E34" s="84"/>
      <c r="F34" s="84"/>
      <c r="G34" s="84"/>
      <c r="H34" s="84"/>
      <c r="I34" s="84"/>
      <c r="J34" s="84"/>
      <c r="K34" s="84"/>
      <c r="L34" s="84"/>
      <c r="M34" s="84"/>
      <c r="N34" s="84"/>
      <c r="O34" s="84"/>
      <c r="P34" s="84"/>
      <c r="Q34" s="84"/>
      <c r="R34" s="84"/>
      <c r="S34" s="84"/>
      <c r="T34" s="84"/>
      <c r="U34" s="84"/>
      <c r="V34" s="84"/>
      <c r="W34" s="84"/>
      <c r="X34" s="84"/>
    </row>
    <row r="35" spans="1:24" s="105" customFormat="1" ht="14.5" x14ac:dyDescent="0.35">
      <c r="A35" s="87" t="s">
        <v>29</v>
      </c>
      <c r="B35" s="197"/>
      <c r="C35" s="182"/>
      <c r="D35" s="182"/>
      <c r="E35" s="183"/>
      <c r="F35" s="84"/>
      <c r="G35" s="84"/>
      <c r="H35" s="84"/>
      <c r="I35" s="84"/>
      <c r="J35" s="84"/>
      <c r="K35" s="84"/>
      <c r="L35" s="84"/>
      <c r="M35" s="84"/>
      <c r="N35" s="84"/>
      <c r="O35" s="84"/>
      <c r="P35" s="84"/>
      <c r="Q35" s="84"/>
      <c r="R35" s="84"/>
      <c r="S35" s="84"/>
      <c r="T35" s="84"/>
      <c r="U35" s="84"/>
      <c r="V35" s="84"/>
      <c r="W35" s="84"/>
      <c r="X35" s="84"/>
    </row>
    <row r="36" spans="1:24" s="105" customFormat="1" ht="15" thickBot="1" x14ac:dyDescent="0.4">
      <c r="A36" s="87"/>
      <c r="B36" s="184"/>
      <c r="C36" s="185"/>
      <c r="D36" s="185"/>
      <c r="E36" s="186"/>
      <c r="F36" s="84"/>
      <c r="G36" s="84"/>
      <c r="H36" s="84"/>
      <c r="I36" s="84"/>
      <c r="J36" s="84"/>
      <c r="K36" s="84"/>
      <c r="L36" s="84"/>
      <c r="M36" s="84"/>
      <c r="N36" s="84"/>
      <c r="O36" s="84"/>
      <c r="P36" s="84"/>
      <c r="Q36" s="84"/>
      <c r="R36" s="84"/>
      <c r="S36" s="84"/>
      <c r="T36" s="84"/>
      <c r="U36" s="84"/>
      <c r="V36" s="84"/>
      <c r="W36" s="84"/>
      <c r="X36" s="84"/>
    </row>
    <row r="37" spans="1:24" s="105" customFormat="1" ht="15" thickBot="1" x14ac:dyDescent="0.4">
      <c r="A37" s="87"/>
      <c r="B37" s="84"/>
      <c r="C37" s="84"/>
      <c r="D37" s="84"/>
      <c r="E37" s="84"/>
      <c r="F37" s="84"/>
      <c r="G37" s="84"/>
      <c r="H37" s="84"/>
      <c r="I37" s="84"/>
      <c r="J37" s="84"/>
      <c r="K37" s="84"/>
      <c r="L37" s="84"/>
      <c r="M37" s="84"/>
      <c r="N37" s="84"/>
      <c r="O37" s="84"/>
      <c r="P37" s="84"/>
      <c r="Q37" s="84"/>
      <c r="R37" s="84"/>
      <c r="S37" s="84"/>
      <c r="T37" s="84"/>
      <c r="U37" s="84"/>
      <c r="V37" s="84"/>
      <c r="W37" s="84"/>
      <c r="X37" s="84"/>
    </row>
    <row r="38" spans="1:24" s="105" customFormat="1" ht="14.5" x14ac:dyDescent="0.35">
      <c r="A38" s="87" t="s">
        <v>30</v>
      </c>
      <c r="B38" s="197"/>
      <c r="C38" s="182"/>
      <c r="D38" s="182"/>
      <c r="E38" s="183"/>
      <c r="F38" s="84"/>
      <c r="G38" s="84"/>
      <c r="H38" s="84"/>
      <c r="I38" s="84"/>
      <c r="J38" s="84"/>
      <c r="K38" s="84"/>
      <c r="L38" s="84"/>
      <c r="M38" s="84"/>
      <c r="N38" s="84"/>
      <c r="O38" s="84"/>
      <c r="P38" s="84"/>
      <c r="Q38" s="84"/>
      <c r="R38" s="84"/>
      <c r="S38" s="84"/>
      <c r="T38" s="84"/>
      <c r="U38" s="84"/>
      <c r="V38" s="84"/>
      <c r="W38" s="84"/>
      <c r="X38" s="84"/>
    </row>
    <row r="39" spans="1:24" s="105" customFormat="1" ht="15" thickBot="1" x14ac:dyDescent="0.4">
      <c r="A39" s="87"/>
      <c r="B39" s="184"/>
      <c r="C39" s="185"/>
      <c r="D39" s="185"/>
      <c r="E39" s="186"/>
      <c r="F39" s="84"/>
      <c r="G39" s="84"/>
      <c r="H39" s="84"/>
      <c r="I39" s="84"/>
      <c r="J39" s="84"/>
      <c r="K39" s="84"/>
      <c r="L39" s="84"/>
      <c r="M39" s="84"/>
      <c r="N39" s="84"/>
      <c r="O39" s="84"/>
      <c r="P39" s="84"/>
      <c r="Q39" s="84"/>
      <c r="R39" s="84"/>
      <c r="S39" s="84"/>
      <c r="T39" s="84"/>
      <c r="U39" s="84"/>
      <c r="V39" s="84"/>
      <c r="W39" s="84"/>
      <c r="X39" s="84"/>
    </row>
    <row r="40" spans="1:24" s="105" customFormat="1" ht="15" thickBot="1" x14ac:dyDescent="0.4">
      <c r="A40" s="87"/>
      <c r="B40" s="84"/>
      <c r="C40" s="84"/>
      <c r="D40" s="84"/>
      <c r="E40" s="84"/>
      <c r="F40" s="84"/>
      <c r="G40" s="84"/>
      <c r="H40" s="84"/>
      <c r="I40" s="84"/>
      <c r="J40" s="84"/>
      <c r="K40" s="84"/>
      <c r="L40" s="84"/>
      <c r="M40" s="84"/>
      <c r="N40" s="84"/>
      <c r="O40" s="84"/>
      <c r="P40" s="84"/>
      <c r="Q40" s="84"/>
      <c r="R40" s="84"/>
      <c r="S40" s="84"/>
      <c r="T40" s="84"/>
      <c r="U40" s="84"/>
      <c r="V40" s="84"/>
      <c r="W40" s="84"/>
      <c r="X40" s="84"/>
    </row>
    <row r="41" spans="1:24" s="105" customFormat="1" ht="14.5" x14ac:dyDescent="0.35">
      <c r="A41" s="87" t="s">
        <v>31</v>
      </c>
      <c r="B41" s="181"/>
      <c r="C41" s="182"/>
      <c r="D41" s="182"/>
      <c r="E41" s="183"/>
      <c r="F41" s="84"/>
      <c r="G41" s="84"/>
      <c r="H41" s="84"/>
      <c r="I41" s="84"/>
      <c r="J41" s="84"/>
      <c r="K41" s="84"/>
      <c r="L41" s="84"/>
      <c r="M41" s="84"/>
      <c r="N41" s="84"/>
      <c r="O41" s="84"/>
      <c r="P41" s="84"/>
      <c r="Q41" s="84"/>
      <c r="R41" s="84"/>
      <c r="S41" s="84"/>
      <c r="T41" s="84"/>
      <c r="U41" s="84"/>
      <c r="V41" s="84"/>
      <c r="W41" s="84"/>
      <c r="X41" s="84"/>
    </row>
    <row r="42" spans="1:24" s="105" customFormat="1" ht="15" thickBot="1" x14ac:dyDescent="0.4">
      <c r="A42" s="84"/>
      <c r="B42" s="184"/>
      <c r="C42" s="185"/>
      <c r="D42" s="185"/>
      <c r="E42" s="186"/>
      <c r="F42" s="84"/>
      <c r="G42" s="84"/>
      <c r="H42" s="84"/>
      <c r="I42" s="84"/>
      <c r="J42" s="84"/>
      <c r="K42" s="84"/>
      <c r="L42" s="84"/>
      <c r="M42" s="84"/>
      <c r="N42" s="84"/>
      <c r="O42" s="84"/>
      <c r="P42" s="84"/>
      <c r="Q42" s="84"/>
      <c r="R42" s="84"/>
      <c r="S42" s="84"/>
      <c r="T42" s="84"/>
      <c r="U42" s="84"/>
      <c r="V42" s="84"/>
      <c r="W42" s="84"/>
      <c r="X42" s="84"/>
    </row>
    <row r="43" spans="1:24" s="105" customFormat="1" ht="14.5" x14ac:dyDescent="0.35">
      <c r="A43" s="64"/>
      <c r="B43" s="64"/>
      <c r="C43" s="64"/>
      <c r="D43" s="64"/>
      <c r="E43" s="64"/>
      <c r="F43" s="64"/>
      <c r="G43" s="84"/>
      <c r="H43" s="84"/>
      <c r="I43" s="84"/>
      <c r="J43" s="84"/>
      <c r="K43" s="84"/>
      <c r="L43" s="84"/>
      <c r="M43" s="84"/>
      <c r="N43" s="84"/>
      <c r="O43" s="84"/>
      <c r="P43" s="84"/>
      <c r="Q43" s="84"/>
      <c r="R43" s="84"/>
      <c r="S43" s="84"/>
      <c r="T43" s="84"/>
      <c r="U43" s="84"/>
      <c r="V43" s="84"/>
      <c r="W43" s="84"/>
      <c r="X43" s="84"/>
    </row>
    <row r="44" spans="1:24" s="105" customFormat="1" ht="14.5" x14ac:dyDescent="0.35">
      <c r="A44" s="84"/>
      <c r="B44" s="84"/>
      <c r="C44" s="84"/>
      <c r="D44" s="84"/>
      <c r="E44" s="84"/>
      <c r="F44" s="84"/>
      <c r="G44" s="84"/>
      <c r="H44" s="84"/>
      <c r="I44" s="84"/>
      <c r="J44" s="84"/>
      <c r="K44" s="84"/>
      <c r="L44" s="84"/>
      <c r="M44" s="84"/>
      <c r="N44" s="84"/>
      <c r="O44" s="84"/>
      <c r="P44" s="84"/>
      <c r="Q44" s="84"/>
      <c r="R44" s="84"/>
      <c r="S44" s="84"/>
      <c r="T44" s="84"/>
      <c r="U44" s="84"/>
      <c r="V44" s="84"/>
      <c r="W44" s="84"/>
      <c r="X44" s="84"/>
    </row>
    <row r="45" spans="1:24" s="105" customFormat="1" ht="14.5" x14ac:dyDescent="0.35">
      <c r="A45" s="84"/>
      <c r="B45" s="84"/>
      <c r="C45" s="84"/>
      <c r="D45" s="84"/>
      <c r="E45" s="84"/>
      <c r="F45" s="84"/>
      <c r="G45" s="84"/>
      <c r="H45" s="84"/>
      <c r="I45" s="84"/>
      <c r="J45" s="84"/>
      <c r="K45" s="84"/>
      <c r="L45" s="84"/>
      <c r="M45" s="84"/>
      <c r="N45" s="84"/>
      <c r="O45" s="84"/>
      <c r="P45" s="84"/>
      <c r="Q45" s="84"/>
      <c r="R45" s="84"/>
      <c r="S45" s="84"/>
      <c r="T45" s="84"/>
      <c r="U45" s="84"/>
      <c r="V45" s="84"/>
      <c r="W45" s="84"/>
      <c r="X45" s="84"/>
    </row>
    <row r="46" spans="1:24" s="105" customFormat="1" ht="14.5" x14ac:dyDescent="0.35">
      <c r="A46" s="84"/>
      <c r="B46" s="84"/>
      <c r="C46" s="84"/>
      <c r="D46" s="84"/>
      <c r="E46" s="84"/>
      <c r="F46" s="84"/>
      <c r="G46" s="84"/>
      <c r="H46" s="84"/>
      <c r="I46" s="84"/>
      <c r="J46" s="84"/>
      <c r="K46" s="84"/>
      <c r="L46" s="84"/>
      <c r="M46" s="84"/>
      <c r="N46" s="84"/>
      <c r="O46" s="84"/>
      <c r="P46" s="84"/>
      <c r="Q46" s="84"/>
      <c r="R46" s="84"/>
      <c r="S46" s="84"/>
      <c r="T46" s="84"/>
      <c r="U46" s="84"/>
      <c r="V46" s="84"/>
      <c r="W46" s="84"/>
      <c r="X46" s="84"/>
    </row>
    <row r="47" spans="1:24" s="105" customFormat="1" ht="14.5" x14ac:dyDescent="0.35">
      <c r="A47" s="84"/>
      <c r="B47" s="84"/>
      <c r="C47" s="84"/>
      <c r="D47" s="84"/>
      <c r="E47" s="84"/>
      <c r="F47" s="84"/>
      <c r="G47" s="84"/>
      <c r="H47" s="84"/>
      <c r="I47" s="84"/>
      <c r="J47" s="84"/>
      <c r="K47" s="84"/>
      <c r="L47" s="84"/>
      <c r="M47" s="84"/>
      <c r="N47" s="84"/>
      <c r="O47" s="84"/>
      <c r="P47" s="84"/>
      <c r="Q47" s="84"/>
      <c r="R47" s="84"/>
      <c r="S47" s="84"/>
      <c r="T47" s="84"/>
      <c r="U47" s="84"/>
      <c r="V47" s="84"/>
      <c r="W47" s="84"/>
      <c r="X47" s="84"/>
    </row>
  </sheetData>
  <sheetProtection algorithmName="SHA-512" hashValue="9ZdLEdJAY7PSY8JU+gW48RF7pY5z+Rdcmdc6tfFAHKH4EhDDQvHM0ejXq/V753J+9gw5si2Pc5lD7PsiX55fsA==" saltValue="TCxxs/Onoj3gJVxViYKnAA==" spinCount="100000" sheet="1" objects="1" scenarios="1"/>
  <mergeCells count="16">
    <mergeCell ref="B41:E42"/>
    <mergeCell ref="A20:J20"/>
    <mergeCell ref="A21:J21"/>
    <mergeCell ref="A22:J22"/>
    <mergeCell ref="A25:I27"/>
    <mergeCell ref="B35:E36"/>
    <mergeCell ref="B38:E39"/>
    <mergeCell ref="A19:J19"/>
    <mergeCell ref="C2:K2"/>
    <mergeCell ref="B7:D7"/>
    <mergeCell ref="A15:J15"/>
    <mergeCell ref="A16:J16"/>
    <mergeCell ref="A17:J17"/>
    <mergeCell ref="A18:J18"/>
    <mergeCell ref="D4:K4"/>
    <mergeCell ref="D5:K5"/>
  </mergeCells>
  <dataValidations count="1">
    <dataValidation type="list" allowBlank="1" showInputMessage="1" showErrorMessage="1" sqref="K15:K21" xr:uid="{B6804E1E-06D7-4F87-A77C-EA1D1CF28641}">
      <formula1>"Yes"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DD055-60B8-461E-85F6-CB98C4822E2A}">
  <dimension ref="A1:I24"/>
  <sheetViews>
    <sheetView showGridLines="0" workbookViewId="0">
      <selection activeCell="B11" sqref="B11"/>
    </sheetView>
  </sheetViews>
  <sheetFormatPr defaultColWidth="8.81640625" defaultRowHeight="14.5" x14ac:dyDescent="0.35"/>
  <cols>
    <col min="1" max="1" width="62.7265625" style="113" customWidth="1"/>
    <col min="2" max="2" width="15.26953125" style="113" customWidth="1"/>
    <col min="3" max="3" width="11.26953125" style="113" bestFit="1" customWidth="1"/>
    <col min="4" max="4" width="12.26953125" style="113" customWidth="1"/>
    <col min="5" max="5" width="11.26953125" style="113" customWidth="1"/>
    <col min="6" max="6" width="12.1796875" style="113" customWidth="1"/>
    <col min="7" max="9" width="11.26953125" style="113" bestFit="1" customWidth="1"/>
    <col min="10" max="16384" width="8.81640625" style="113"/>
  </cols>
  <sheetData>
    <row r="1" spans="1:9" ht="21" x14ac:dyDescent="0.5">
      <c r="A1" s="97" t="s">
        <v>32</v>
      </c>
    </row>
    <row r="3" spans="1:9" x14ac:dyDescent="0.35">
      <c r="A3" s="120" t="s">
        <v>2</v>
      </c>
    </row>
    <row r="4" spans="1:9" x14ac:dyDescent="0.35">
      <c r="A4" s="114" t="s">
        <v>33</v>
      </c>
    </row>
    <row r="5" spans="1:9" x14ac:dyDescent="0.35">
      <c r="A5" t="s">
        <v>34</v>
      </c>
    </row>
    <row r="6" spans="1:9" x14ac:dyDescent="0.35">
      <c r="A6"/>
    </row>
    <row r="7" spans="1:9" x14ac:dyDescent="0.35">
      <c r="A7" t="s">
        <v>35</v>
      </c>
      <c r="B7" s="162"/>
      <c r="C7" s="163"/>
      <c r="D7" s="162"/>
    </row>
    <row r="10" spans="1:9" ht="29" x14ac:dyDescent="0.35">
      <c r="A10" s="121" t="s">
        <v>36</v>
      </c>
      <c r="B10" s="121" t="s">
        <v>37</v>
      </c>
      <c r="C10" s="121" t="s">
        <v>38</v>
      </c>
      <c r="D10" s="121" t="s">
        <v>39</v>
      </c>
      <c r="E10" s="121" t="s">
        <v>40</v>
      </c>
      <c r="F10" s="121" t="s">
        <v>41</v>
      </c>
      <c r="G10" s="121" t="s">
        <v>42</v>
      </c>
      <c r="H10" s="121" t="s">
        <v>43</v>
      </c>
      <c r="I10" s="121" t="s">
        <v>44</v>
      </c>
    </row>
    <row r="11" spans="1:9" x14ac:dyDescent="0.35">
      <c r="A11" s="122" t="s">
        <v>45</v>
      </c>
      <c r="B11" s="115"/>
      <c r="C11" s="115"/>
      <c r="D11" s="115"/>
      <c r="E11" s="115"/>
      <c r="F11" s="115"/>
      <c r="G11" s="115"/>
      <c r="H11" s="115"/>
      <c r="I11" s="115"/>
    </row>
    <row r="12" spans="1:9" x14ac:dyDescent="0.35">
      <c r="A12" s="123" t="s">
        <v>46</v>
      </c>
      <c r="B12" s="57"/>
      <c r="C12" s="57"/>
      <c r="D12" s="57"/>
      <c r="E12" s="57"/>
      <c r="F12" s="57"/>
      <c r="G12" s="57"/>
      <c r="H12" s="57"/>
      <c r="I12" s="57"/>
    </row>
    <row r="13" spans="1:9" x14ac:dyDescent="0.35">
      <c r="A13" s="123" t="s">
        <v>47</v>
      </c>
      <c r="B13" s="57"/>
      <c r="C13" s="57"/>
      <c r="D13" s="57"/>
      <c r="E13" s="57"/>
      <c r="F13" s="57"/>
      <c r="G13" s="57"/>
      <c r="H13" s="57"/>
      <c r="I13" s="57"/>
    </row>
    <row r="14" spans="1:9" x14ac:dyDescent="0.35">
      <c r="A14" s="123" t="s">
        <v>48</v>
      </c>
      <c r="B14" s="57"/>
      <c r="C14" s="57"/>
      <c r="D14" s="57"/>
      <c r="E14" s="57"/>
      <c r="F14" s="57"/>
      <c r="G14" s="57"/>
      <c r="H14" s="57"/>
      <c r="I14" s="57"/>
    </row>
    <row r="15" spans="1:9" x14ac:dyDescent="0.35">
      <c r="A15" s="124" t="s">
        <v>216</v>
      </c>
      <c r="B15" s="116"/>
      <c r="C15" s="116"/>
      <c r="D15" s="116"/>
      <c r="E15" s="116"/>
      <c r="F15" s="116"/>
      <c r="G15" s="116"/>
      <c r="H15" s="116"/>
      <c r="I15" s="116"/>
    </row>
    <row r="16" spans="1:9" ht="15" hidden="1" thickBot="1" x14ac:dyDescent="0.4">
      <c r="A16"/>
      <c r="B16" s="117">
        <f>B11*B15*B14</f>
        <v>0</v>
      </c>
      <c r="C16" s="117">
        <f t="shared" ref="C16:I16" si="0">C11*C15*C14</f>
        <v>0</v>
      </c>
      <c r="D16" s="117">
        <f t="shared" si="0"/>
        <v>0</v>
      </c>
      <c r="E16" s="117">
        <f t="shared" si="0"/>
        <v>0</v>
      </c>
      <c r="F16" s="117">
        <f t="shared" si="0"/>
        <v>0</v>
      </c>
      <c r="G16" s="117">
        <f t="shared" si="0"/>
        <v>0</v>
      </c>
      <c r="H16" s="117">
        <f t="shared" si="0"/>
        <v>0</v>
      </c>
      <c r="I16" s="117">
        <f t="shared" si="0"/>
        <v>0</v>
      </c>
    </row>
    <row r="17" spans="1:9" hidden="1" x14ac:dyDescent="0.35">
      <c r="A17"/>
      <c r="B17" s="118"/>
      <c r="C17" s="118"/>
      <c r="D17" s="118"/>
      <c r="E17" s="118"/>
      <c r="F17" s="118"/>
      <c r="G17" s="118"/>
      <c r="H17" s="118"/>
      <c r="I17" s="118"/>
    </row>
    <row r="18" spans="1:9" ht="15" hidden="1" thickBot="1" x14ac:dyDescent="0.4">
      <c r="A18" t="s">
        <v>49</v>
      </c>
      <c r="B18" s="119">
        <f>SUM(B16:I16)</f>
        <v>0</v>
      </c>
    </row>
    <row r="19" spans="1:9" x14ac:dyDescent="0.35">
      <c r="A19" s="168" t="s">
        <v>217</v>
      </c>
    </row>
    <row r="20" spans="1:9" x14ac:dyDescent="0.35">
      <c r="A20"/>
    </row>
    <row r="21" spans="1:9" ht="29" x14ac:dyDescent="0.35">
      <c r="A21" s="121" t="s">
        <v>50</v>
      </c>
      <c r="B21" s="121" t="s">
        <v>37</v>
      </c>
      <c r="C21" s="121" t="s">
        <v>38</v>
      </c>
      <c r="D21" s="121" t="s">
        <v>39</v>
      </c>
      <c r="E21" s="121" t="s">
        <v>40</v>
      </c>
      <c r="F21" s="121" t="s">
        <v>41</v>
      </c>
      <c r="G21" s="121" t="s">
        <v>42</v>
      </c>
      <c r="H21" s="121" t="s">
        <v>43</v>
      </c>
      <c r="I21" s="121" t="s">
        <v>44</v>
      </c>
    </row>
    <row r="22" spans="1:9" x14ac:dyDescent="0.35">
      <c r="A22" s="123" t="s">
        <v>46</v>
      </c>
      <c r="B22" s="57"/>
      <c r="C22" s="57"/>
      <c r="D22" s="57"/>
      <c r="E22" s="57"/>
      <c r="F22" s="57"/>
      <c r="G22" s="57"/>
      <c r="H22" s="57"/>
      <c r="I22" s="57"/>
    </row>
    <row r="23" spans="1:9" x14ac:dyDescent="0.35">
      <c r="A23" s="123" t="s">
        <v>51</v>
      </c>
      <c r="B23" s="57"/>
      <c r="C23" s="57"/>
      <c r="D23" s="57"/>
      <c r="E23" s="57"/>
      <c r="F23" s="57"/>
      <c r="G23" s="57"/>
      <c r="H23" s="57"/>
      <c r="I23" s="57"/>
    </row>
    <row r="24" spans="1:9" x14ac:dyDescent="0.35">
      <c r="A24" s="124" t="s">
        <v>52</v>
      </c>
      <c r="B24" s="116"/>
      <c r="C24" s="116"/>
      <c r="D24" s="116"/>
      <c r="E24" s="116"/>
      <c r="F24" s="116"/>
      <c r="G24" s="116"/>
      <c r="H24" s="116"/>
      <c r="I24" s="116"/>
    </row>
  </sheetData>
  <sheetProtection algorithmName="SHA-512" hashValue="WKBOtVVcYBJmDb9JFjSL2gxTkV5Pio9EBRWhRJHFUnLr7ekFjbSnlCrmZD8hrocCxIjQ/iR59w8ptmjw/uMlow==" saltValue="CUrko/HH9xwekZex9G4wew==" spinCount="100000" sheet="1" objects="1" scenarios="1"/>
  <dataValidations count="1">
    <dataValidation type="decimal" operator="greaterThan" allowBlank="1" showInputMessage="1" showErrorMessage="1" sqref="B22:I23 B12:I14" xr:uid="{37827E33-3EDD-4965-81EB-FB04B5675A9E}">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D2B8-4D8C-41CE-9EC9-D5F1E05FAE3A}">
  <sheetPr codeName="Sheet1">
    <pageSetUpPr fitToPage="1"/>
  </sheetPr>
  <dimension ref="A1:BC62"/>
  <sheetViews>
    <sheetView showGridLines="0" zoomScale="75" zoomScaleNormal="75" zoomScalePageLayoutView="85" workbookViewId="0">
      <selection activeCell="D75" sqref="D75"/>
    </sheetView>
  </sheetViews>
  <sheetFormatPr defaultColWidth="0" defaultRowHeight="16.5" outlineLevelRow="1" x14ac:dyDescent="0.45"/>
  <cols>
    <col min="1" max="1" width="17.7265625" style="1" customWidth="1"/>
    <col min="2" max="2" width="20.26953125" style="1" customWidth="1"/>
    <col min="3" max="3" width="15.26953125" style="1" customWidth="1"/>
    <col min="4" max="4" width="19.26953125" style="1" customWidth="1"/>
    <col min="5" max="5" width="16.7265625" style="1" customWidth="1"/>
    <col min="6" max="9" width="22.1796875" style="1" customWidth="1"/>
    <col min="10" max="10" width="16.7265625" style="1" customWidth="1"/>
    <col min="11" max="11" width="19.1796875" style="1" customWidth="1"/>
    <col min="12" max="15" width="16.7265625" style="1" customWidth="1"/>
    <col min="16" max="16" width="42.453125" style="1" customWidth="1"/>
    <col min="17" max="17" width="12.81640625" style="1" bestFit="1" customWidth="1"/>
    <col min="18" max="19" width="11.7265625" style="1" hidden="1" customWidth="1"/>
    <col min="20" max="20" width="18.81640625" style="1" hidden="1" customWidth="1"/>
    <col min="21" max="27" width="15.7265625" style="1" hidden="1" customWidth="1"/>
    <col min="28" max="28" width="18.7265625" style="1" hidden="1" customWidth="1"/>
    <col min="29" max="38" width="15.7265625" style="1" hidden="1" customWidth="1"/>
    <col min="39" max="39" width="18.1796875" style="1" customWidth="1" collapsed="1"/>
    <col min="40" max="40" width="11" style="1" hidden="1" customWidth="1"/>
    <col min="41" max="41" width="8.81640625" style="1" hidden="1" customWidth="1"/>
    <col min="42" max="42" width="14" style="1" hidden="1" customWidth="1"/>
    <col min="43" max="43" width="9.1796875" style="1" hidden="1" customWidth="1"/>
    <col min="44" max="44" width="15.81640625" style="1" hidden="1" customWidth="1"/>
    <col min="45" max="45" width="12.54296875" style="1" hidden="1" customWidth="1"/>
    <col min="46" max="46" width="15.81640625" style="1" hidden="1" customWidth="1"/>
    <col min="47" max="47" width="13.1796875" style="1" hidden="1" customWidth="1"/>
    <col min="48" max="48" width="14" style="1" hidden="1" customWidth="1"/>
    <col min="49" max="49" width="15.81640625" style="1" hidden="1" customWidth="1"/>
    <col min="50" max="50" width="13.1796875" style="1" hidden="1" customWidth="1"/>
    <col min="51" max="51" width="14" style="1" hidden="1" customWidth="1"/>
    <col min="52" max="52" width="13.1796875" style="1" hidden="1" customWidth="1"/>
    <col min="53" max="53" width="14" style="1" hidden="1" customWidth="1"/>
    <col min="54" max="54" width="13.1796875" style="1" hidden="1" customWidth="1"/>
    <col min="55" max="55" width="14" style="1" hidden="1" customWidth="1"/>
    <col min="56" max="16384" width="9.1796875" style="1" hidden="1"/>
  </cols>
  <sheetData>
    <row r="1" spans="1:38" ht="21" customHeight="1" thickBot="1" x14ac:dyDescent="0.5">
      <c r="A1" s="2" t="s">
        <v>53</v>
      </c>
      <c r="B1" s="3"/>
      <c r="C1" s="3"/>
      <c r="D1" s="3"/>
      <c r="E1" s="3"/>
      <c r="F1" s="3"/>
      <c r="G1" s="3"/>
      <c r="H1" s="3"/>
      <c r="I1" s="3"/>
      <c r="J1" s="3"/>
      <c r="K1" s="3"/>
      <c r="L1" s="3"/>
      <c r="M1" s="3"/>
      <c r="N1" s="3"/>
      <c r="O1" s="3"/>
      <c r="T1" s="198" t="s">
        <v>54</v>
      </c>
      <c r="U1" s="199"/>
      <c r="V1" s="199"/>
      <c r="W1" s="199"/>
      <c r="X1" s="199"/>
      <c r="Y1" s="199"/>
      <c r="Z1" s="200"/>
      <c r="AA1" s="198" t="s">
        <v>55</v>
      </c>
      <c r="AB1" s="199"/>
      <c r="AC1" s="199"/>
      <c r="AD1" s="199"/>
      <c r="AE1" s="199"/>
      <c r="AF1" s="199"/>
      <c r="AG1" s="199"/>
      <c r="AH1" s="199"/>
      <c r="AI1" s="199"/>
      <c r="AJ1" s="199"/>
      <c r="AK1" s="199"/>
      <c r="AL1" s="200"/>
    </row>
    <row r="2" spans="1:38" s="13" customFormat="1" ht="50" thickBot="1" x14ac:dyDescent="0.4">
      <c r="A2" s="46" t="s">
        <v>56</v>
      </c>
      <c r="B2" s="47" t="s">
        <v>57</v>
      </c>
      <c r="C2" s="47" t="s">
        <v>58</v>
      </c>
      <c r="D2" s="48" t="s">
        <v>59</v>
      </c>
      <c r="E2" s="47" t="s">
        <v>60</v>
      </c>
      <c r="F2" s="47" t="s">
        <v>61</v>
      </c>
      <c r="G2" s="47" t="s">
        <v>62</v>
      </c>
      <c r="H2" s="47" t="s">
        <v>63</v>
      </c>
      <c r="I2" s="47" t="s">
        <v>64</v>
      </c>
      <c r="J2" s="47" t="s">
        <v>65</v>
      </c>
      <c r="K2" s="47" t="s">
        <v>66</v>
      </c>
      <c r="L2" s="47" t="s">
        <v>67</v>
      </c>
      <c r="M2" s="46" t="s">
        <v>68</v>
      </c>
      <c r="N2" s="46" t="s">
        <v>69</v>
      </c>
      <c r="O2" s="46" t="s">
        <v>70</v>
      </c>
      <c r="P2" s="43" t="s">
        <v>71</v>
      </c>
      <c r="Q2" s="43" t="s">
        <v>72</v>
      </c>
      <c r="R2" s="43" t="s">
        <v>73</v>
      </c>
      <c r="S2" s="43" t="s">
        <v>74</v>
      </c>
      <c r="T2" s="42" t="s">
        <v>75</v>
      </c>
      <c r="U2" s="41" t="s">
        <v>76</v>
      </c>
      <c r="V2" s="41" t="s">
        <v>77</v>
      </c>
      <c r="W2" s="41" t="s">
        <v>78</v>
      </c>
      <c r="X2" s="41" t="s">
        <v>79</v>
      </c>
      <c r="Y2" s="41" t="s">
        <v>80</v>
      </c>
      <c r="Z2" s="40" t="s">
        <v>81</v>
      </c>
      <c r="AA2" s="39" t="s">
        <v>82</v>
      </c>
      <c r="AB2" s="38" t="s">
        <v>83</v>
      </c>
      <c r="AC2" s="38" t="s">
        <v>84</v>
      </c>
      <c r="AD2" s="38" t="s">
        <v>85</v>
      </c>
      <c r="AE2" s="38" t="s">
        <v>86</v>
      </c>
      <c r="AF2" s="37" t="s">
        <v>87</v>
      </c>
      <c r="AG2" s="39" t="s">
        <v>88</v>
      </c>
      <c r="AH2" s="38" t="s">
        <v>89</v>
      </c>
      <c r="AI2" s="38" t="s">
        <v>90</v>
      </c>
      <c r="AJ2" s="38" t="s">
        <v>91</v>
      </c>
      <c r="AK2" s="38" t="s">
        <v>92</v>
      </c>
      <c r="AL2" s="37" t="s">
        <v>93</v>
      </c>
    </row>
    <row r="3" spans="1:38" ht="16.899999999999999" customHeight="1" x14ac:dyDescent="0.45">
      <c r="A3" s="49" t="s">
        <v>94</v>
      </c>
      <c r="B3" s="50" t="s">
        <v>95</v>
      </c>
      <c r="C3" s="50" t="s">
        <v>96</v>
      </c>
      <c r="D3" s="50">
        <v>40</v>
      </c>
      <c r="E3" s="50">
        <v>38</v>
      </c>
      <c r="F3" s="51">
        <v>15.5</v>
      </c>
      <c r="G3" s="51">
        <v>2</v>
      </c>
      <c r="H3" s="51">
        <v>2</v>
      </c>
      <c r="I3" s="51">
        <v>1.5</v>
      </c>
      <c r="J3" s="52">
        <f>Tbl_CBStaff_Site1[[#This Row],[BASE HOURLY WAGE
(excl. WEG,GOF,WCF)]]+Tbl_CBStaff_Site1[[#This Row],[WAGE ENHANCEMENT GRANT (WEG)]]+Tbl_CBStaff_Site1[[#This Row],[GENERAL OPERATING FUND (GOF)]]+Tbl_CBStaff_Site1[[#This Row],[WORKFORCE COMP. (WCF)]]</f>
        <v>21</v>
      </c>
      <c r="K3" s="50" t="s">
        <v>97</v>
      </c>
      <c r="L3" s="53">
        <f>Tbl_CBStaff_Site1[[#This Row],[HRS/WK]]*Tbl_CBStaff_Site1[[#This Row],[WEEKS/YR]]*Tbl_CBStaff_Site1[[#This Row],[HOURLY 
WAGE]]</f>
        <v>31920</v>
      </c>
      <c r="M3" s="54">
        <v>0.17499999999999999</v>
      </c>
      <c r="N3" s="53">
        <f>Tbl_CBStaff_Site1[[#This Row],[TOTAL SALARIES]]*Tbl_CBStaff_Site1[[#This Row],[MANDATORY BENEFITS (%)]]</f>
        <v>5586</v>
      </c>
      <c r="O3" s="53">
        <f>+Tbl_CBStaff_Site1[[#This Row],[TOTAL SALARIES]]+Tbl_CBStaff_Site1[[#This Row],[TOTAL 
BENEFITS]]</f>
        <v>37506</v>
      </c>
      <c r="T3" s="36"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Yes</v>
      </c>
      <c r="U3" s="34">
        <f>IF(Tbl_CBStaff_Site1[[#This Row],[WEG Eligibility]]="Yes",Tbl_CBStaff_Site1[[#This Row],[HRS/WK]]*Tbl_CBStaff_Site1[[#This Row],[WEEKS/YR]],0)</f>
        <v>1520</v>
      </c>
      <c r="V3" s="35">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2</v>
      </c>
      <c r="W3" s="34">
        <f>Tbl_CBStaff_Site1[[#This Row],[WEG 
Eligible Hrs]]*Tbl_CBStaff_Site1[[#This Row],[WEG 
Rate]]</f>
        <v>3040</v>
      </c>
      <c r="X3" s="34">
        <f>Tbl_CBStaff_Site1[[#This Row],[WEG 
Salary]]*0.175</f>
        <v>532</v>
      </c>
      <c r="Y3" s="34">
        <f>150*Tbl_CBStaff_Site1[[#This Row],[WEG 
Eligible Hrs]]/1754.5</f>
        <v>129.95155314904531</v>
      </c>
      <c r="Z3" s="33">
        <f>+Tbl_CBStaff_Site1[[#This Row],[WEG 
Salary]]+Tbl_CBStaff_Site1[[#This Row],[WEG 
Benefits]]+Tbl_CBStaff_Site1[[#This Row],[Suppl. Grant]]</f>
        <v>3701.9515531490451</v>
      </c>
      <c r="AA3" s="31"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 s="14" t="e">
        <f>IF(Tbl_CBStaff_Site1[[#This Row],[WF Eligibility]]="Yes", Tbl_CBStaff_Site1[[#This Row],[WEG 
Eligible Hrs]], 0 )</f>
        <v>#REF!</v>
      </c>
      <c r="AC3"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 s="27" t="e">
        <f>Tbl_CBStaff_Site1[[#This Row],[WF Eligible Rate]]*Tbl_CBStaff_Site1[[#This Row],[WF Eligible Hrs]]</f>
        <v>#REF!</v>
      </c>
      <c r="AE3" s="27" t="e">
        <f>+Tbl_CBStaff_Site1[[#This Row],[WF Salary]]*0.175</f>
        <v>#REF!</v>
      </c>
      <c r="AF3" s="26" t="e">
        <f>+Tbl_CBStaff_Site1[[#This Row],[WF Salary]]+Tbl_CBStaff_Site1[[#This Row],[WF Benefits]]</f>
        <v>#REF!</v>
      </c>
      <c r="AG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 s="29">
        <f>IF(Tbl_CBStaff_Site1[[#This Row],[AI
Eligibility]]="Yes", Tbl_CBStaff_Site1[[#This Row],[WEG 
Eligible Hrs]], 0 )</f>
        <v>0</v>
      </c>
      <c r="AI3" s="27">
        <f>IF(Tbl_CBStaff_Site1[[#This Row],[AI
Eligibility]]="Yes", MIN(1, 25-(Tbl_CBStaff_Site1[[#This Row],[BASE HOURLY WAGE
(excl. WEG,GOF,WCF)]]+Tbl_CBStaff_Site1[[#This Row],[WEG 
Rate]])), 0 )</f>
        <v>0</v>
      </c>
      <c r="AJ3" s="28">
        <f>Tbl_CBStaff_Site1[[#This Row],[AI 
Eligible Hrs]]*Tbl_CBStaff_Site1[[#This Row],[AI 
Eligible Rate]]</f>
        <v>0</v>
      </c>
      <c r="AK3" s="27">
        <f>Tbl_CBStaff_Site1[[#This Row],[AI 
Salary]]*0.175</f>
        <v>0</v>
      </c>
      <c r="AL3" s="26">
        <f>+Tbl_CBStaff_Site1[[#This Row],[AI 
Salary]]+Tbl_CBStaff_Site1[[#This Row],[AI 
Benefits]]</f>
        <v>0</v>
      </c>
    </row>
    <row r="4" spans="1:38" ht="16.899999999999999" customHeight="1" x14ac:dyDescent="0.45">
      <c r="A4" s="55"/>
      <c r="B4" s="50"/>
      <c r="C4" s="50"/>
      <c r="D4" s="50"/>
      <c r="E4" s="50"/>
      <c r="F4" s="88"/>
      <c r="G4" s="88"/>
      <c r="H4" s="88"/>
      <c r="I4" s="88"/>
      <c r="J4" s="52">
        <f>Tbl_CBStaff_Site1[[#This Row],[BASE HOURLY WAGE
(excl. WEG,GOF,WCF)]]+Tbl_CBStaff_Site1[[#This Row],[WAGE ENHANCEMENT GRANT (WEG)]]+Tbl_CBStaff_Site1[[#This Row],[GENERAL OPERATING FUND (GOF)]]+Tbl_CBStaff_Site1[[#This Row],[WORKFORCE COMP. (WCF)]]</f>
        <v>0</v>
      </c>
      <c r="K4" s="50" t="s">
        <v>97</v>
      </c>
      <c r="L4" s="53">
        <f>Tbl_CBStaff_Site1[[#This Row],[HRS/WK]]*Tbl_CBStaff_Site1[[#This Row],[WEEKS/YR]]*Tbl_CBStaff_Site1[[#This Row],[HOURLY 
WAGE]]</f>
        <v>0</v>
      </c>
      <c r="M4" s="54"/>
      <c r="N4" s="53">
        <f>Tbl_CBStaff_Site1[[#This Row],[TOTAL SALARIES]]*Tbl_CBStaff_Site1[[#This Row],[MANDATORY BENEFITS (%)]]</f>
        <v>0</v>
      </c>
      <c r="O4" s="53">
        <f>+Tbl_CBStaff_Site1[[#This Row],[TOTAL SALARIES]]+Tbl_CBStaff_Site1[[#This Row],[TOTAL 
BENEFITS]]</f>
        <v>0</v>
      </c>
      <c r="T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 s="89">
        <f>IF(Tbl_CBStaff_Site1[[#This Row],[WEG Eligibility]]="Yes",Tbl_CBStaff_Site1[[#This Row],[HRS/WK]]*Tbl_CBStaff_Site1[[#This Row],[WEEKS/YR]],0)</f>
        <v>0</v>
      </c>
      <c r="V4"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 s="90">
        <f>Tbl_CBStaff_Site1[[#This Row],[WEG 
Eligible Hrs]]*Tbl_CBStaff_Site1[[#This Row],[WEG 
Rate]]</f>
        <v>0</v>
      </c>
      <c r="X4" s="90">
        <f>Tbl_CBStaff_Site1[[#This Row],[WEG 
Salary]]*0.175</f>
        <v>0</v>
      </c>
      <c r="Y4" s="90">
        <f>150*Tbl_CBStaff_Site1[[#This Row],[WEG 
Eligible Hrs]]/1754.5</f>
        <v>0</v>
      </c>
      <c r="Z4" s="91">
        <f>+Tbl_CBStaff_Site1[[#This Row],[WEG 
Salary]]+Tbl_CBStaff_Site1[[#This Row],[WEG 
Benefits]]+Tbl_CBStaff_Site1[[#This Row],[Suppl. Grant]]</f>
        <v>0</v>
      </c>
      <c r="AA4"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 s="93" t="e">
        <f>IF(Tbl_CBStaff_Site1[[#This Row],[WF Eligibility]]="Yes", Tbl_CBStaff_Site1[[#This Row],[WEG 
Eligible Hrs]], 0 )</f>
        <v>#REF!</v>
      </c>
      <c r="AC4"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 s="90" t="e">
        <f>Tbl_CBStaff_Site1[[#This Row],[WF Eligible Rate]]*Tbl_CBStaff_Site1[[#This Row],[WF Eligible Hrs]]</f>
        <v>#REF!</v>
      </c>
      <c r="AE4" s="90" t="e">
        <f>+Tbl_CBStaff_Site1[[#This Row],[WF Salary]]*0.175</f>
        <v>#REF!</v>
      </c>
      <c r="AF4" s="94" t="e">
        <f>+Tbl_CBStaff_Site1[[#This Row],[WF Salary]]+Tbl_CBStaff_Site1[[#This Row],[WF Benefits]]</f>
        <v>#REF!</v>
      </c>
      <c r="AG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 s="89">
        <f>IF(Tbl_CBStaff_Site1[[#This Row],[AI
Eligibility]]="Yes", Tbl_CBStaff_Site1[[#This Row],[WEG 
Eligible Hrs]], 0 )</f>
        <v>0</v>
      </c>
      <c r="AI4" s="90">
        <f>IF(Tbl_CBStaff_Site1[[#This Row],[AI
Eligibility]]="Yes", MIN(1, 25-(Tbl_CBStaff_Site1[[#This Row],[BASE HOURLY WAGE
(excl. WEG,GOF,WCF)]]+Tbl_CBStaff_Site1[[#This Row],[WEG 
Rate]])), 0 )</f>
        <v>0</v>
      </c>
      <c r="AJ4" s="95">
        <f>Tbl_CBStaff_Site1[[#This Row],[AI 
Eligible Hrs]]*Tbl_CBStaff_Site1[[#This Row],[AI 
Eligible Rate]]</f>
        <v>0</v>
      </c>
      <c r="AK4" s="90">
        <f>Tbl_CBStaff_Site1[[#This Row],[AI 
Salary]]*0.175</f>
        <v>0</v>
      </c>
      <c r="AL4" s="91">
        <f>+Tbl_CBStaff_Site1[[#This Row],[AI 
Salary]]+Tbl_CBStaff_Site1[[#This Row],[AI 
Benefits]]</f>
        <v>0</v>
      </c>
    </row>
    <row r="5" spans="1:38" ht="16.899999999999999" customHeight="1" x14ac:dyDescent="0.45">
      <c r="A5" s="55"/>
      <c r="B5" s="50"/>
      <c r="C5" s="50"/>
      <c r="D5" s="50"/>
      <c r="E5" s="50"/>
      <c r="F5" s="88"/>
      <c r="G5" s="88"/>
      <c r="H5" s="88"/>
      <c r="I5" s="88"/>
      <c r="J5" s="52">
        <f>Tbl_CBStaff_Site1[[#This Row],[BASE HOURLY WAGE
(excl. WEG,GOF,WCF)]]+Tbl_CBStaff_Site1[[#This Row],[WAGE ENHANCEMENT GRANT (WEG)]]+Tbl_CBStaff_Site1[[#This Row],[GENERAL OPERATING FUND (GOF)]]+Tbl_CBStaff_Site1[[#This Row],[WORKFORCE COMP. (WCF)]]</f>
        <v>0</v>
      </c>
      <c r="K5" s="50" t="s">
        <v>97</v>
      </c>
      <c r="L5" s="53">
        <f>Tbl_CBStaff_Site1[[#This Row],[HRS/WK]]*Tbl_CBStaff_Site1[[#This Row],[WEEKS/YR]]*Tbl_CBStaff_Site1[[#This Row],[HOURLY 
WAGE]]</f>
        <v>0</v>
      </c>
      <c r="M5" s="54"/>
      <c r="N5" s="53">
        <f>Tbl_CBStaff_Site1[[#This Row],[TOTAL SALARIES]]*Tbl_CBStaff_Site1[[#This Row],[MANDATORY BENEFITS (%)]]</f>
        <v>0</v>
      </c>
      <c r="O5" s="53">
        <f>+Tbl_CBStaff_Site1[[#This Row],[TOTAL SALARIES]]+Tbl_CBStaff_Site1[[#This Row],[TOTAL 
BENEFITS]]</f>
        <v>0</v>
      </c>
      <c r="T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 s="89">
        <f>IF(Tbl_CBStaff_Site1[[#This Row],[WEG Eligibility]]="Yes",Tbl_CBStaff_Site1[[#This Row],[HRS/WK]]*Tbl_CBStaff_Site1[[#This Row],[WEEKS/YR]],0)</f>
        <v>0</v>
      </c>
      <c r="V5"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 s="90">
        <f>Tbl_CBStaff_Site1[[#This Row],[WEG 
Eligible Hrs]]*Tbl_CBStaff_Site1[[#This Row],[WEG 
Rate]]</f>
        <v>0</v>
      </c>
      <c r="X5" s="90">
        <f>Tbl_CBStaff_Site1[[#This Row],[WEG 
Salary]]*0.175</f>
        <v>0</v>
      </c>
      <c r="Y5" s="90">
        <f>150*Tbl_CBStaff_Site1[[#This Row],[WEG 
Eligible Hrs]]/1754.5</f>
        <v>0</v>
      </c>
      <c r="Z5" s="91">
        <f>+Tbl_CBStaff_Site1[[#This Row],[WEG 
Salary]]+Tbl_CBStaff_Site1[[#This Row],[WEG 
Benefits]]+Tbl_CBStaff_Site1[[#This Row],[Suppl. Grant]]</f>
        <v>0</v>
      </c>
      <c r="AA5"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 s="93" t="e">
        <f>IF(Tbl_CBStaff_Site1[[#This Row],[WF Eligibility]]="Yes", Tbl_CBStaff_Site1[[#This Row],[WEG 
Eligible Hrs]], 0 )</f>
        <v>#REF!</v>
      </c>
      <c r="AC5"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 s="90" t="e">
        <f>Tbl_CBStaff_Site1[[#This Row],[WF Eligible Rate]]*Tbl_CBStaff_Site1[[#This Row],[WF Eligible Hrs]]</f>
        <v>#REF!</v>
      </c>
      <c r="AE5" s="90" t="e">
        <f>+Tbl_CBStaff_Site1[[#This Row],[WF Salary]]*0.175</f>
        <v>#REF!</v>
      </c>
      <c r="AF5" s="94" t="e">
        <f>+Tbl_CBStaff_Site1[[#This Row],[WF Salary]]+Tbl_CBStaff_Site1[[#This Row],[WF Benefits]]</f>
        <v>#REF!</v>
      </c>
      <c r="AG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 s="89">
        <f>IF(Tbl_CBStaff_Site1[[#This Row],[AI
Eligibility]]="Yes", Tbl_CBStaff_Site1[[#This Row],[WEG 
Eligible Hrs]], 0 )</f>
        <v>0</v>
      </c>
      <c r="AI5" s="90">
        <f>IF(Tbl_CBStaff_Site1[[#This Row],[AI
Eligibility]]="Yes", MIN(1, 25-(Tbl_CBStaff_Site1[[#This Row],[BASE HOURLY WAGE
(excl. WEG,GOF,WCF)]]+Tbl_CBStaff_Site1[[#This Row],[WEG 
Rate]])), 0 )</f>
        <v>0</v>
      </c>
      <c r="AJ5" s="95">
        <f>Tbl_CBStaff_Site1[[#This Row],[AI 
Eligible Hrs]]*Tbl_CBStaff_Site1[[#This Row],[AI 
Eligible Rate]]</f>
        <v>0</v>
      </c>
      <c r="AK5" s="90">
        <f>Tbl_CBStaff_Site1[[#This Row],[AI 
Salary]]*0.175</f>
        <v>0</v>
      </c>
      <c r="AL5" s="91">
        <f>+Tbl_CBStaff_Site1[[#This Row],[AI 
Salary]]+Tbl_CBStaff_Site1[[#This Row],[AI 
Benefits]]</f>
        <v>0</v>
      </c>
    </row>
    <row r="6" spans="1:38" ht="16.899999999999999" customHeight="1" x14ac:dyDescent="0.45">
      <c r="A6" s="55"/>
      <c r="B6" s="50"/>
      <c r="C6" s="50"/>
      <c r="D6" s="50"/>
      <c r="E6" s="50"/>
      <c r="F6" s="88"/>
      <c r="G6" s="88"/>
      <c r="H6" s="88"/>
      <c r="I6" s="88"/>
      <c r="J6" s="52">
        <f>Tbl_CBStaff_Site1[[#This Row],[BASE HOURLY WAGE
(excl. WEG,GOF,WCF)]]+Tbl_CBStaff_Site1[[#This Row],[WAGE ENHANCEMENT GRANT (WEG)]]+Tbl_CBStaff_Site1[[#This Row],[GENERAL OPERATING FUND (GOF)]]+Tbl_CBStaff_Site1[[#This Row],[WORKFORCE COMP. (WCF)]]</f>
        <v>0</v>
      </c>
      <c r="K6" s="50" t="s">
        <v>97</v>
      </c>
      <c r="L6" s="53">
        <f>Tbl_CBStaff_Site1[[#This Row],[HRS/WK]]*Tbl_CBStaff_Site1[[#This Row],[WEEKS/YR]]*Tbl_CBStaff_Site1[[#This Row],[HOURLY 
WAGE]]</f>
        <v>0</v>
      </c>
      <c r="M6" s="54"/>
      <c r="N6" s="53">
        <f>Tbl_CBStaff_Site1[[#This Row],[TOTAL SALARIES]]*Tbl_CBStaff_Site1[[#This Row],[MANDATORY BENEFITS (%)]]</f>
        <v>0</v>
      </c>
      <c r="O6" s="53">
        <f>+Tbl_CBStaff_Site1[[#This Row],[TOTAL SALARIES]]+Tbl_CBStaff_Site1[[#This Row],[TOTAL 
BENEFITS]]</f>
        <v>0</v>
      </c>
      <c r="T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6" s="89">
        <f>IF(Tbl_CBStaff_Site1[[#This Row],[WEG Eligibility]]="Yes",Tbl_CBStaff_Site1[[#This Row],[HRS/WK]]*Tbl_CBStaff_Site1[[#This Row],[WEEKS/YR]],0)</f>
        <v>0</v>
      </c>
      <c r="V6"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6" s="90">
        <f>Tbl_CBStaff_Site1[[#This Row],[WEG 
Eligible Hrs]]*Tbl_CBStaff_Site1[[#This Row],[WEG 
Rate]]</f>
        <v>0</v>
      </c>
      <c r="X6" s="90">
        <f>Tbl_CBStaff_Site1[[#This Row],[WEG 
Salary]]*0.175</f>
        <v>0</v>
      </c>
      <c r="Y6" s="90">
        <f>150*Tbl_CBStaff_Site1[[#This Row],[WEG 
Eligible Hrs]]/1754.5</f>
        <v>0</v>
      </c>
      <c r="Z6" s="91">
        <f>+Tbl_CBStaff_Site1[[#This Row],[WEG 
Salary]]+Tbl_CBStaff_Site1[[#This Row],[WEG 
Benefits]]+Tbl_CBStaff_Site1[[#This Row],[Suppl. Grant]]</f>
        <v>0</v>
      </c>
      <c r="AA6"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6" s="93" t="e">
        <f>IF(Tbl_CBStaff_Site1[[#This Row],[WF Eligibility]]="Yes", Tbl_CBStaff_Site1[[#This Row],[WEG 
Eligible Hrs]], 0 )</f>
        <v>#REF!</v>
      </c>
      <c r="AC6"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6" s="90" t="e">
        <f>Tbl_CBStaff_Site1[[#This Row],[WF Eligible Rate]]*Tbl_CBStaff_Site1[[#This Row],[WF Eligible Hrs]]</f>
        <v>#REF!</v>
      </c>
      <c r="AE6" s="90" t="e">
        <f>+Tbl_CBStaff_Site1[[#This Row],[WF Salary]]*0.175</f>
        <v>#REF!</v>
      </c>
      <c r="AF6" s="94" t="e">
        <f>+Tbl_CBStaff_Site1[[#This Row],[WF Salary]]+Tbl_CBStaff_Site1[[#This Row],[WF Benefits]]</f>
        <v>#REF!</v>
      </c>
      <c r="AG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6" s="89">
        <f>IF(Tbl_CBStaff_Site1[[#This Row],[AI
Eligibility]]="Yes", Tbl_CBStaff_Site1[[#This Row],[WEG 
Eligible Hrs]], 0 )</f>
        <v>0</v>
      </c>
      <c r="AI6" s="90">
        <f>IF(Tbl_CBStaff_Site1[[#This Row],[AI
Eligibility]]="Yes", MIN(1, 25-(Tbl_CBStaff_Site1[[#This Row],[BASE HOURLY WAGE
(excl. WEG,GOF,WCF)]]+Tbl_CBStaff_Site1[[#This Row],[WEG 
Rate]])), 0 )</f>
        <v>0</v>
      </c>
      <c r="AJ6" s="95">
        <f>Tbl_CBStaff_Site1[[#This Row],[AI 
Eligible Hrs]]*Tbl_CBStaff_Site1[[#This Row],[AI 
Eligible Rate]]</f>
        <v>0</v>
      </c>
      <c r="AK6" s="90">
        <f>Tbl_CBStaff_Site1[[#This Row],[AI 
Salary]]*0.175</f>
        <v>0</v>
      </c>
      <c r="AL6" s="91">
        <f>+Tbl_CBStaff_Site1[[#This Row],[AI 
Salary]]+Tbl_CBStaff_Site1[[#This Row],[AI 
Benefits]]</f>
        <v>0</v>
      </c>
    </row>
    <row r="7" spans="1:38" ht="16.899999999999999" customHeight="1" x14ac:dyDescent="0.45">
      <c r="A7" s="55"/>
      <c r="B7" s="50"/>
      <c r="C7" s="50"/>
      <c r="D7" s="50"/>
      <c r="E7" s="50"/>
      <c r="F7" s="88"/>
      <c r="G7" s="88"/>
      <c r="H7" s="88"/>
      <c r="I7" s="88"/>
      <c r="J7" s="52">
        <f>Tbl_CBStaff_Site1[[#This Row],[BASE HOURLY WAGE
(excl. WEG,GOF,WCF)]]+Tbl_CBStaff_Site1[[#This Row],[WAGE ENHANCEMENT GRANT (WEG)]]+Tbl_CBStaff_Site1[[#This Row],[GENERAL OPERATING FUND (GOF)]]+Tbl_CBStaff_Site1[[#This Row],[WORKFORCE COMP. (WCF)]]</f>
        <v>0</v>
      </c>
      <c r="K7" s="50" t="s">
        <v>97</v>
      </c>
      <c r="L7" s="53">
        <f>Tbl_CBStaff_Site1[[#This Row],[HRS/WK]]*Tbl_CBStaff_Site1[[#This Row],[WEEKS/YR]]*Tbl_CBStaff_Site1[[#This Row],[HOURLY 
WAGE]]</f>
        <v>0</v>
      </c>
      <c r="M7" s="54"/>
      <c r="N7" s="53">
        <f>Tbl_CBStaff_Site1[[#This Row],[TOTAL SALARIES]]*Tbl_CBStaff_Site1[[#This Row],[MANDATORY BENEFITS (%)]]</f>
        <v>0</v>
      </c>
      <c r="O7" s="53">
        <f>+Tbl_CBStaff_Site1[[#This Row],[TOTAL SALARIES]]+Tbl_CBStaff_Site1[[#This Row],[TOTAL 
BENEFITS]]</f>
        <v>0</v>
      </c>
      <c r="T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7" s="89">
        <f>IF(Tbl_CBStaff_Site1[[#This Row],[WEG Eligibility]]="Yes",Tbl_CBStaff_Site1[[#This Row],[HRS/WK]]*Tbl_CBStaff_Site1[[#This Row],[WEEKS/YR]],0)</f>
        <v>0</v>
      </c>
      <c r="V7"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7" s="90">
        <f>Tbl_CBStaff_Site1[[#This Row],[WEG 
Eligible Hrs]]*Tbl_CBStaff_Site1[[#This Row],[WEG 
Rate]]</f>
        <v>0</v>
      </c>
      <c r="X7" s="90">
        <f>Tbl_CBStaff_Site1[[#This Row],[WEG 
Salary]]*0.175</f>
        <v>0</v>
      </c>
      <c r="Y7" s="90">
        <f>150*Tbl_CBStaff_Site1[[#This Row],[WEG 
Eligible Hrs]]/1754.5</f>
        <v>0</v>
      </c>
      <c r="Z7" s="91">
        <f>+Tbl_CBStaff_Site1[[#This Row],[WEG 
Salary]]+Tbl_CBStaff_Site1[[#This Row],[WEG 
Benefits]]+Tbl_CBStaff_Site1[[#This Row],[Suppl. Grant]]</f>
        <v>0</v>
      </c>
      <c r="AA7"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7" s="93" t="e">
        <f>IF(Tbl_CBStaff_Site1[[#This Row],[WF Eligibility]]="Yes", Tbl_CBStaff_Site1[[#This Row],[WEG 
Eligible Hrs]], 0 )</f>
        <v>#REF!</v>
      </c>
      <c r="AC7"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7" s="90" t="e">
        <f>Tbl_CBStaff_Site1[[#This Row],[WF Eligible Rate]]*Tbl_CBStaff_Site1[[#This Row],[WF Eligible Hrs]]</f>
        <v>#REF!</v>
      </c>
      <c r="AE7" s="90" t="e">
        <f>+Tbl_CBStaff_Site1[[#This Row],[WF Salary]]*0.175</f>
        <v>#REF!</v>
      </c>
      <c r="AF7" s="94" t="e">
        <f>+Tbl_CBStaff_Site1[[#This Row],[WF Salary]]+Tbl_CBStaff_Site1[[#This Row],[WF Benefits]]</f>
        <v>#REF!</v>
      </c>
      <c r="AG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7" s="89">
        <f>IF(Tbl_CBStaff_Site1[[#This Row],[AI
Eligibility]]="Yes", Tbl_CBStaff_Site1[[#This Row],[WEG 
Eligible Hrs]], 0 )</f>
        <v>0</v>
      </c>
      <c r="AI7" s="90">
        <f>IF(Tbl_CBStaff_Site1[[#This Row],[AI
Eligibility]]="Yes", MIN(1, 25-(Tbl_CBStaff_Site1[[#This Row],[BASE HOURLY WAGE
(excl. WEG,GOF,WCF)]]+Tbl_CBStaff_Site1[[#This Row],[WEG 
Rate]])), 0 )</f>
        <v>0</v>
      </c>
      <c r="AJ7" s="95">
        <f>Tbl_CBStaff_Site1[[#This Row],[AI 
Eligible Hrs]]*Tbl_CBStaff_Site1[[#This Row],[AI 
Eligible Rate]]</f>
        <v>0</v>
      </c>
      <c r="AK7" s="90">
        <f>Tbl_CBStaff_Site1[[#This Row],[AI 
Salary]]*0.175</f>
        <v>0</v>
      </c>
      <c r="AL7" s="91">
        <f>+Tbl_CBStaff_Site1[[#This Row],[AI 
Salary]]+Tbl_CBStaff_Site1[[#This Row],[AI 
Benefits]]</f>
        <v>0</v>
      </c>
    </row>
    <row r="8" spans="1:38" ht="16.899999999999999" customHeight="1" x14ac:dyDescent="0.45">
      <c r="A8" s="55"/>
      <c r="B8" s="50"/>
      <c r="C8" s="50"/>
      <c r="D8" s="50"/>
      <c r="E8" s="50"/>
      <c r="F8" s="88"/>
      <c r="G8" s="88"/>
      <c r="H8" s="88"/>
      <c r="I8" s="88"/>
      <c r="J8" s="52">
        <f>Tbl_CBStaff_Site1[[#This Row],[BASE HOURLY WAGE
(excl. WEG,GOF,WCF)]]+Tbl_CBStaff_Site1[[#This Row],[WAGE ENHANCEMENT GRANT (WEG)]]+Tbl_CBStaff_Site1[[#This Row],[GENERAL OPERATING FUND (GOF)]]+Tbl_CBStaff_Site1[[#This Row],[WORKFORCE COMP. (WCF)]]</f>
        <v>0</v>
      </c>
      <c r="K8" s="50" t="s">
        <v>97</v>
      </c>
      <c r="L8" s="53">
        <f>Tbl_CBStaff_Site1[[#This Row],[HRS/WK]]*Tbl_CBStaff_Site1[[#This Row],[WEEKS/YR]]*Tbl_CBStaff_Site1[[#This Row],[HOURLY 
WAGE]]</f>
        <v>0</v>
      </c>
      <c r="M8" s="54"/>
      <c r="N8" s="53">
        <f>Tbl_CBStaff_Site1[[#This Row],[TOTAL SALARIES]]*Tbl_CBStaff_Site1[[#This Row],[MANDATORY BENEFITS (%)]]</f>
        <v>0</v>
      </c>
      <c r="O8" s="53">
        <f>+Tbl_CBStaff_Site1[[#This Row],[TOTAL SALARIES]]+Tbl_CBStaff_Site1[[#This Row],[TOTAL 
BENEFITS]]</f>
        <v>0</v>
      </c>
      <c r="T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8" s="89">
        <f>IF(Tbl_CBStaff_Site1[[#This Row],[WEG Eligibility]]="Yes",Tbl_CBStaff_Site1[[#This Row],[HRS/WK]]*Tbl_CBStaff_Site1[[#This Row],[WEEKS/YR]],0)</f>
        <v>0</v>
      </c>
      <c r="V8"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8" s="90">
        <f>Tbl_CBStaff_Site1[[#This Row],[WEG 
Eligible Hrs]]*Tbl_CBStaff_Site1[[#This Row],[WEG 
Rate]]</f>
        <v>0</v>
      </c>
      <c r="X8" s="90">
        <f>Tbl_CBStaff_Site1[[#This Row],[WEG 
Salary]]*0.175</f>
        <v>0</v>
      </c>
      <c r="Y8" s="90">
        <f>150*Tbl_CBStaff_Site1[[#This Row],[WEG 
Eligible Hrs]]/1754.5</f>
        <v>0</v>
      </c>
      <c r="Z8" s="91">
        <f>+Tbl_CBStaff_Site1[[#This Row],[WEG 
Salary]]+Tbl_CBStaff_Site1[[#This Row],[WEG 
Benefits]]+Tbl_CBStaff_Site1[[#This Row],[Suppl. Grant]]</f>
        <v>0</v>
      </c>
      <c r="AA8"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8" s="93" t="e">
        <f>IF(Tbl_CBStaff_Site1[[#This Row],[WF Eligibility]]="Yes", Tbl_CBStaff_Site1[[#This Row],[WEG 
Eligible Hrs]], 0 )</f>
        <v>#REF!</v>
      </c>
      <c r="AC8"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8" s="90" t="e">
        <f>Tbl_CBStaff_Site1[[#This Row],[WF Eligible Rate]]*Tbl_CBStaff_Site1[[#This Row],[WF Eligible Hrs]]</f>
        <v>#REF!</v>
      </c>
      <c r="AE8" s="90" t="e">
        <f>+Tbl_CBStaff_Site1[[#This Row],[WF Salary]]*0.175</f>
        <v>#REF!</v>
      </c>
      <c r="AF8" s="94" t="e">
        <f>+Tbl_CBStaff_Site1[[#This Row],[WF Salary]]+Tbl_CBStaff_Site1[[#This Row],[WF Benefits]]</f>
        <v>#REF!</v>
      </c>
      <c r="AG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8" s="89">
        <f>IF(Tbl_CBStaff_Site1[[#This Row],[AI
Eligibility]]="Yes", Tbl_CBStaff_Site1[[#This Row],[WEG 
Eligible Hrs]], 0 )</f>
        <v>0</v>
      </c>
      <c r="AI8" s="90">
        <f>IF(Tbl_CBStaff_Site1[[#This Row],[AI
Eligibility]]="Yes", MIN(1, 25-(Tbl_CBStaff_Site1[[#This Row],[BASE HOURLY WAGE
(excl. WEG,GOF,WCF)]]+Tbl_CBStaff_Site1[[#This Row],[WEG 
Rate]])), 0 )</f>
        <v>0</v>
      </c>
      <c r="AJ8" s="95">
        <f>Tbl_CBStaff_Site1[[#This Row],[AI 
Eligible Hrs]]*Tbl_CBStaff_Site1[[#This Row],[AI 
Eligible Rate]]</f>
        <v>0</v>
      </c>
      <c r="AK8" s="90">
        <f>Tbl_CBStaff_Site1[[#This Row],[AI 
Salary]]*0.175</f>
        <v>0</v>
      </c>
      <c r="AL8" s="91">
        <f>+Tbl_CBStaff_Site1[[#This Row],[AI 
Salary]]+Tbl_CBStaff_Site1[[#This Row],[AI 
Benefits]]</f>
        <v>0</v>
      </c>
    </row>
    <row r="9" spans="1:38" ht="16.899999999999999" customHeight="1" x14ac:dyDescent="0.45">
      <c r="A9" s="55"/>
      <c r="B9" s="50"/>
      <c r="C9" s="50"/>
      <c r="D9" s="50"/>
      <c r="E9" s="50"/>
      <c r="F9" s="88"/>
      <c r="G9" s="88"/>
      <c r="H9" s="88"/>
      <c r="I9" s="88"/>
      <c r="J9" s="52">
        <f>Tbl_CBStaff_Site1[[#This Row],[BASE HOURLY WAGE
(excl. WEG,GOF,WCF)]]+Tbl_CBStaff_Site1[[#This Row],[WAGE ENHANCEMENT GRANT (WEG)]]+Tbl_CBStaff_Site1[[#This Row],[GENERAL OPERATING FUND (GOF)]]+Tbl_CBStaff_Site1[[#This Row],[WORKFORCE COMP. (WCF)]]</f>
        <v>0</v>
      </c>
      <c r="K9" s="50" t="s">
        <v>97</v>
      </c>
      <c r="L9" s="53">
        <f>Tbl_CBStaff_Site1[[#This Row],[HRS/WK]]*Tbl_CBStaff_Site1[[#This Row],[WEEKS/YR]]*Tbl_CBStaff_Site1[[#This Row],[HOURLY 
WAGE]]</f>
        <v>0</v>
      </c>
      <c r="M9" s="54"/>
      <c r="N9" s="53">
        <f>Tbl_CBStaff_Site1[[#This Row],[TOTAL SALARIES]]*Tbl_CBStaff_Site1[[#This Row],[MANDATORY BENEFITS (%)]]</f>
        <v>0</v>
      </c>
      <c r="O9" s="53">
        <f>+Tbl_CBStaff_Site1[[#This Row],[TOTAL SALARIES]]+Tbl_CBStaff_Site1[[#This Row],[TOTAL 
BENEFITS]]</f>
        <v>0</v>
      </c>
      <c r="T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9" s="89">
        <f>IF(Tbl_CBStaff_Site1[[#This Row],[WEG Eligibility]]="Yes",Tbl_CBStaff_Site1[[#This Row],[HRS/WK]]*Tbl_CBStaff_Site1[[#This Row],[WEEKS/YR]],0)</f>
        <v>0</v>
      </c>
      <c r="V9"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9" s="90">
        <f>Tbl_CBStaff_Site1[[#This Row],[WEG 
Eligible Hrs]]*Tbl_CBStaff_Site1[[#This Row],[WEG 
Rate]]</f>
        <v>0</v>
      </c>
      <c r="X9" s="90">
        <f>Tbl_CBStaff_Site1[[#This Row],[WEG 
Salary]]*0.175</f>
        <v>0</v>
      </c>
      <c r="Y9" s="90">
        <f>150*Tbl_CBStaff_Site1[[#This Row],[WEG 
Eligible Hrs]]/1754.5</f>
        <v>0</v>
      </c>
      <c r="Z9" s="91">
        <f>+Tbl_CBStaff_Site1[[#This Row],[WEG 
Salary]]+Tbl_CBStaff_Site1[[#This Row],[WEG 
Benefits]]+Tbl_CBStaff_Site1[[#This Row],[Suppl. Grant]]</f>
        <v>0</v>
      </c>
      <c r="AA9"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9" s="93" t="e">
        <f>IF(Tbl_CBStaff_Site1[[#This Row],[WF Eligibility]]="Yes", Tbl_CBStaff_Site1[[#This Row],[WEG 
Eligible Hrs]], 0 )</f>
        <v>#REF!</v>
      </c>
      <c r="AC9"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9" s="90" t="e">
        <f>Tbl_CBStaff_Site1[[#This Row],[WF Eligible Rate]]*Tbl_CBStaff_Site1[[#This Row],[WF Eligible Hrs]]</f>
        <v>#REF!</v>
      </c>
      <c r="AE9" s="90" t="e">
        <f>+Tbl_CBStaff_Site1[[#This Row],[WF Salary]]*0.175</f>
        <v>#REF!</v>
      </c>
      <c r="AF9" s="94" t="e">
        <f>+Tbl_CBStaff_Site1[[#This Row],[WF Salary]]+Tbl_CBStaff_Site1[[#This Row],[WF Benefits]]</f>
        <v>#REF!</v>
      </c>
      <c r="AG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9" s="89">
        <f>IF(Tbl_CBStaff_Site1[[#This Row],[AI
Eligibility]]="Yes", Tbl_CBStaff_Site1[[#This Row],[WEG 
Eligible Hrs]], 0 )</f>
        <v>0</v>
      </c>
      <c r="AI9" s="90">
        <f>IF(Tbl_CBStaff_Site1[[#This Row],[AI
Eligibility]]="Yes", MIN(1, 25-(Tbl_CBStaff_Site1[[#This Row],[BASE HOURLY WAGE
(excl. WEG,GOF,WCF)]]+Tbl_CBStaff_Site1[[#This Row],[WEG 
Rate]])), 0 )</f>
        <v>0</v>
      </c>
      <c r="AJ9" s="95">
        <f>Tbl_CBStaff_Site1[[#This Row],[AI 
Eligible Hrs]]*Tbl_CBStaff_Site1[[#This Row],[AI 
Eligible Rate]]</f>
        <v>0</v>
      </c>
      <c r="AK9" s="90">
        <f>Tbl_CBStaff_Site1[[#This Row],[AI 
Salary]]*0.175</f>
        <v>0</v>
      </c>
      <c r="AL9" s="91">
        <f>+Tbl_CBStaff_Site1[[#This Row],[AI 
Salary]]+Tbl_CBStaff_Site1[[#This Row],[AI 
Benefits]]</f>
        <v>0</v>
      </c>
    </row>
    <row r="10" spans="1:38" ht="16.899999999999999" customHeight="1" x14ac:dyDescent="0.45">
      <c r="A10" s="55"/>
      <c r="B10" s="50"/>
      <c r="C10" s="50"/>
      <c r="D10" s="50"/>
      <c r="E10" s="50"/>
      <c r="F10" s="88"/>
      <c r="G10" s="88"/>
      <c r="H10" s="88"/>
      <c r="I10" s="88"/>
      <c r="J10" s="52">
        <f>Tbl_CBStaff_Site1[[#This Row],[BASE HOURLY WAGE
(excl. WEG,GOF,WCF)]]+Tbl_CBStaff_Site1[[#This Row],[WAGE ENHANCEMENT GRANT (WEG)]]+Tbl_CBStaff_Site1[[#This Row],[GENERAL OPERATING FUND (GOF)]]+Tbl_CBStaff_Site1[[#This Row],[WORKFORCE COMP. (WCF)]]</f>
        <v>0</v>
      </c>
      <c r="K10" s="50" t="s">
        <v>97</v>
      </c>
      <c r="L10" s="53">
        <f>Tbl_CBStaff_Site1[[#This Row],[HRS/WK]]*Tbl_CBStaff_Site1[[#This Row],[WEEKS/YR]]*Tbl_CBStaff_Site1[[#This Row],[HOURLY 
WAGE]]</f>
        <v>0</v>
      </c>
      <c r="M10" s="54"/>
      <c r="N10" s="53">
        <f>Tbl_CBStaff_Site1[[#This Row],[TOTAL SALARIES]]*Tbl_CBStaff_Site1[[#This Row],[MANDATORY BENEFITS (%)]]</f>
        <v>0</v>
      </c>
      <c r="O10" s="53">
        <f>+Tbl_CBStaff_Site1[[#This Row],[TOTAL SALARIES]]+Tbl_CBStaff_Site1[[#This Row],[TOTAL 
BENEFITS]]</f>
        <v>0</v>
      </c>
      <c r="T1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0" s="89">
        <f>IF(Tbl_CBStaff_Site1[[#This Row],[WEG Eligibility]]="Yes",Tbl_CBStaff_Site1[[#This Row],[HRS/WK]]*Tbl_CBStaff_Site1[[#This Row],[WEEKS/YR]],0)</f>
        <v>0</v>
      </c>
      <c r="V10"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0" s="90">
        <f>Tbl_CBStaff_Site1[[#This Row],[WEG 
Eligible Hrs]]*Tbl_CBStaff_Site1[[#This Row],[WEG 
Rate]]</f>
        <v>0</v>
      </c>
      <c r="X10" s="90">
        <f>Tbl_CBStaff_Site1[[#This Row],[WEG 
Salary]]*0.175</f>
        <v>0</v>
      </c>
      <c r="Y10" s="90">
        <f>150*Tbl_CBStaff_Site1[[#This Row],[WEG 
Eligible Hrs]]/1754.5</f>
        <v>0</v>
      </c>
      <c r="Z10" s="91">
        <f>+Tbl_CBStaff_Site1[[#This Row],[WEG 
Salary]]+Tbl_CBStaff_Site1[[#This Row],[WEG 
Benefits]]+Tbl_CBStaff_Site1[[#This Row],[Suppl. Grant]]</f>
        <v>0</v>
      </c>
      <c r="AA10"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0" s="93" t="e">
        <f>IF(Tbl_CBStaff_Site1[[#This Row],[WF Eligibility]]="Yes", Tbl_CBStaff_Site1[[#This Row],[WEG 
Eligible Hrs]], 0 )</f>
        <v>#REF!</v>
      </c>
      <c r="AC10"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0" s="90" t="e">
        <f>Tbl_CBStaff_Site1[[#This Row],[WF Eligible Rate]]*Tbl_CBStaff_Site1[[#This Row],[WF Eligible Hrs]]</f>
        <v>#REF!</v>
      </c>
      <c r="AE10" s="90" t="e">
        <f>+Tbl_CBStaff_Site1[[#This Row],[WF Salary]]*0.175</f>
        <v>#REF!</v>
      </c>
      <c r="AF10" s="94" t="e">
        <f>+Tbl_CBStaff_Site1[[#This Row],[WF Salary]]+Tbl_CBStaff_Site1[[#This Row],[WF Benefits]]</f>
        <v>#REF!</v>
      </c>
      <c r="AG1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0" s="89">
        <f>IF(Tbl_CBStaff_Site1[[#This Row],[AI
Eligibility]]="Yes", Tbl_CBStaff_Site1[[#This Row],[WEG 
Eligible Hrs]], 0 )</f>
        <v>0</v>
      </c>
      <c r="AI10" s="90">
        <f>IF(Tbl_CBStaff_Site1[[#This Row],[AI
Eligibility]]="Yes", MIN(1, 25-(Tbl_CBStaff_Site1[[#This Row],[BASE HOURLY WAGE
(excl. WEG,GOF,WCF)]]+Tbl_CBStaff_Site1[[#This Row],[WEG 
Rate]])), 0 )</f>
        <v>0</v>
      </c>
      <c r="AJ10" s="95">
        <f>Tbl_CBStaff_Site1[[#This Row],[AI 
Eligible Hrs]]*Tbl_CBStaff_Site1[[#This Row],[AI 
Eligible Rate]]</f>
        <v>0</v>
      </c>
      <c r="AK10" s="90">
        <f>Tbl_CBStaff_Site1[[#This Row],[AI 
Salary]]*0.175</f>
        <v>0</v>
      </c>
      <c r="AL10" s="91">
        <f>+Tbl_CBStaff_Site1[[#This Row],[AI 
Salary]]+Tbl_CBStaff_Site1[[#This Row],[AI 
Benefits]]</f>
        <v>0</v>
      </c>
    </row>
    <row r="11" spans="1:38" ht="16.899999999999999" customHeight="1" x14ac:dyDescent="0.45">
      <c r="A11" s="55"/>
      <c r="B11" s="50"/>
      <c r="C11" s="50"/>
      <c r="D11" s="50"/>
      <c r="E11" s="50"/>
      <c r="F11" s="88"/>
      <c r="G11" s="88"/>
      <c r="H11" s="88"/>
      <c r="I11" s="88"/>
      <c r="J11" s="52">
        <f>Tbl_CBStaff_Site1[[#This Row],[BASE HOURLY WAGE
(excl. WEG,GOF,WCF)]]+Tbl_CBStaff_Site1[[#This Row],[WAGE ENHANCEMENT GRANT (WEG)]]+Tbl_CBStaff_Site1[[#This Row],[GENERAL OPERATING FUND (GOF)]]+Tbl_CBStaff_Site1[[#This Row],[WORKFORCE COMP. (WCF)]]</f>
        <v>0</v>
      </c>
      <c r="K11" s="50" t="s">
        <v>97</v>
      </c>
      <c r="L11" s="53">
        <f>Tbl_CBStaff_Site1[[#This Row],[HRS/WK]]*Tbl_CBStaff_Site1[[#This Row],[WEEKS/YR]]*Tbl_CBStaff_Site1[[#This Row],[HOURLY 
WAGE]]</f>
        <v>0</v>
      </c>
      <c r="M11" s="54"/>
      <c r="N11" s="53">
        <f>Tbl_CBStaff_Site1[[#This Row],[TOTAL SALARIES]]*Tbl_CBStaff_Site1[[#This Row],[MANDATORY BENEFITS (%)]]</f>
        <v>0</v>
      </c>
      <c r="O11" s="53">
        <f>+Tbl_CBStaff_Site1[[#This Row],[TOTAL SALARIES]]+Tbl_CBStaff_Site1[[#This Row],[TOTAL 
BENEFITS]]</f>
        <v>0</v>
      </c>
      <c r="T1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1" s="89">
        <f>IF(Tbl_CBStaff_Site1[[#This Row],[WEG Eligibility]]="Yes",Tbl_CBStaff_Site1[[#This Row],[HRS/WK]]*Tbl_CBStaff_Site1[[#This Row],[WEEKS/YR]],0)</f>
        <v>0</v>
      </c>
      <c r="V11"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1" s="90">
        <f>Tbl_CBStaff_Site1[[#This Row],[WEG 
Eligible Hrs]]*Tbl_CBStaff_Site1[[#This Row],[WEG 
Rate]]</f>
        <v>0</v>
      </c>
      <c r="X11" s="90">
        <f>Tbl_CBStaff_Site1[[#This Row],[WEG 
Salary]]*0.175</f>
        <v>0</v>
      </c>
      <c r="Y11" s="90">
        <f>150*Tbl_CBStaff_Site1[[#This Row],[WEG 
Eligible Hrs]]/1754.5</f>
        <v>0</v>
      </c>
      <c r="Z11" s="91">
        <f>+Tbl_CBStaff_Site1[[#This Row],[WEG 
Salary]]+Tbl_CBStaff_Site1[[#This Row],[WEG 
Benefits]]+Tbl_CBStaff_Site1[[#This Row],[Suppl. Grant]]</f>
        <v>0</v>
      </c>
      <c r="AA11"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1" s="93" t="e">
        <f>IF(Tbl_CBStaff_Site1[[#This Row],[WF Eligibility]]="Yes", Tbl_CBStaff_Site1[[#This Row],[WEG 
Eligible Hrs]], 0 )</f>
        <v>#REF!</v>
      </c>
      <c r="AC11"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1" s="90" t="e">
        <f>Tbl_CBStaff_Site1[[#This Row],[WF Eligible Rate]]*Tbl_CBStaff_Site1[[#This Row],[WF Eligible Hrs]]</f>
        <v>#REF!</v>
      </c>
      <c r="AE11" s="90" t="e">
        <f>+Tbl_CBStaff_Site1[[#This Row],[WF Salary]]*0.175</f>
        <v>#REF!</v>
      </c>
      <c r="AF11" s="94" t="e">
        <f>+Tbl_CBStaff_Site1[[#This Row],[WF Salary]]+Tbl_CBStaff_Site1[[#This Row],[WF Benefits]]</f>
        <v>#REF!</v>
      </c>
      <c r="AG1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1" s="89">
        <f>IF(Tbl_CBStaff_Site1[[#This Row],[AI
Eligibility]]="Yes", Tbl_CBStaff_Site1[[#This Row],[WEG 
Eligible Hrs]], 0 )</f>
        <v>0</v>
      </c>
      <c r="AI11" s="90">
        <f>IF(Tbl_CBStaff_Site1[[#This Row],[AI
Eligibility]]="Yes", MIN(1, 25-(Tbl_CBStaff_Site1[[#This Row],[BASE HOURLY WAGE
(excl. WEG,GOF,WCF)]]+Tbl_CBStaff_Site1[[#This Row],[WEG 
Rate]])), 0 )</f>
        <v>0</v>
      </c>
      <c r="AJ11" s="95">
        <f>Tbl_CBStaff_Site1[[#This Row],[AI 
Eligible Hrs]]*Tbl_CBStaff_Site1[[#This Row],[AI 
Eligible Rate]]</f>
        <v>0</v>
      </c>
      <c r="AK11" s="90">
        <f>Tbl_CBStaff_Site1[[#This Row],[AI 
Salary]]*0.175</f>
        <v>0</v>
      </c>
      <c r="AL11" s="91">
        <f>+Tbl_CBStaff_Site1[[#This Row],[AI 
Salary]]+Tbl_CBStaff_Site1[[#This Row],[AI 
Benefits]]</f>
        <v>0</v>
      </c>
    </row>
    <row r="12" spans="1:38" ht="16.899999999999999" customHeight="1" x14ac:dyDescent="0.45">
      <c r="A12" s="55"/>
      <c r="B12" s="50"/>
      <c r="C12" s="50"/>
      <c r="D12" s="50"/>
      <c r="E12" s="50"/>
      <c r="F12" s="88"/>
      <c r="G12" s="88"/>
      <c r="H12" s="88"/>
      <c r="I12" s="88"/>
      <c r="J12" s="52">
        <f>Tbl_CBStaff_Site1[[#This Row],[BASE HOURLY WAGE
(excl. WEG,GOF,WCF)]]+Tbl_CBStaff_Site1[[#This Row],[WAGE ENHANCEMENT GRANT (WEG)]]+Tbl_CBStaff_Site1[[#This Row],[GENERAL OPERATING FUND (GOF)]]+Tbl_CBStaff_Site1[[#This Row],[WORKFORCE COMP. (WCF)]]</f>
        <v>0</v>
      </c>
      <c r="K12" s="50" t="s">
        <v>97</v>
      </c>
      <c r="L12" s="53">
        <f>Tbl_CBStaff_Site1[[#This Row],[HRS/WK]]*Tbl_CBStaff_Site1[[#This Row],[WEEKS/YR]]*Tbl_CBStaff_Site1[[#This Row],[HOURLY 
WAGE]]</f>
        <v>0</v>
      </c>
      <c r="M12" s="54"/>
      <c r="N12" s="53">
        <f>Tbl_CBStaff_Site1[[#This Row],[TOTAL SALARIES]]*Tbl_CBStaff_Site1[[#This Row],[MANDATORY BENEFITS (%)]]</f>
        <v>0</v>
      </c>
      <c r="O12" s="53">
        <f>+Tbl_CBStaff_Site1[[#This Row],[TOTAL SALARIES]]+Tbl_CBStaff_Site1[[#This Row],[TOTAL 
BENEFITS]]</f>
        <v>0</v>
      </c>
      <c r="T1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2" s="89">
        <f>IF(Tbl_CBStaff_Site1[[#This Row],[WEG Eligibility]]="Yes",Tbl_CBStaff_Site1[[#This Row],[HRS/WK]]*Tbl_CBStaff_Site1[[#This Row],[WEEKS/YR]],0)</f>
        <v>0</v>
      </c>
      <c r="V12"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2" s="90">
        <f>Tbl_CBStaff_Site1[[#This Row],[WEG 
Eligible Hrs]]*Tbl_CBStaff_Site1[[#This Row],[WEG 
Rate]]</f>
        <v>0</v>
      </c>
      <c r="X12" s="90">
        <f>Tbl_CBStaff_Site1[[#This Row],[WEG 
Salary]]*0.175</f>
        <v>0</v>
      </c>
      <c r="Y12" s="90">
        <f>150*Tbl_CBStaff_Site1[[#This Row],[WEG 
Eligible Hrs]]/1754.5</f>
        <v>0</v>
      </c>
      <c r="Z12" s="91">
        <f>+Tbl_CBStaff_Site1[[#This Row],[WEG 
Salary]]+Tbl_CBStaff_Site1[[#This Row],[WEG 
Benefits]]+Tbl_CBStaff_Site1[[#This Row],[Suppl. Grant]]</f>
        <v>0</v>
      </c>
      <c r="AA12"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2" s="93" t="e">
        <f>IF(Tbl_CBStaff_Site1[[#This Row],[WF Eligibility]]="Yes", Tbl_CBStaff_Site1[[#This Row],[WEG 
Eligible Hrs]], 0 )</f>
        <v>#REF!</v>
      </c>
      <c r="AC12"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2" s="90" t="e">
        <f>Tbl_CBStaff_Site1[[#This Row],[WF Eligible Rate]]*Tbl_CBStaff_Site1[[#This Row],[WF Eligible Hrs]]</f>
        <v>#REF!</v>
      </c>
      <c r="AE12" s="90" t="e">
        <f>+Tbl_CBStaff_Site1[[#This Row],[WF Salary]]*0.175</f>
        <v>#REF!</v>
      </c>
      <c r="AF12" s="94" t="e">
        <f>+Tbl_CBStaff_Site1[[#This Row],[WF Salary]]+Tbl_CBStaff_Site1[[#This Row],[WF Benefits]]</f>
        <v>#REF!</v>
      </c>
      <c r="AG1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2" s="89">
        <f>IF(Tbl_CBStaff_Site1[[#This Row],[AI
Eligibility]]="Yes", Tbl_CBStaff_Site1[[#This Row],[WEG 
Eligible Hrs]], 0 )</f>
        <v>0</v>
      </c>
      <c r="AI12" s="90">
        <f>IF(Tbl_CBStaff_Site1[[#This Row],[AI
Eligibility]]="Yes", MIN(1, 25-(Tbl_CBStaff_Site1[[#This Row],[BASE HOURLY WAGE
(excl. WEG,GOF,WCF)]]+Tbl_CBStaff_Site1[[#This Row],[WEG 
Rate]])), 0 )</f>
        <v>0</v>
      </c>
      <c r="AJ12" s="95">
        <f>Tbl_CBStaff_Site1[[#This Row],[AI 
Eligible Hrs]]*Tbl_CBStaff_Site1[[#This Row],[AI 
Eligible Rate]]</f>
        <v>0</v>
      </c>
      <c r="AK12" s="90">
        <f>Tbl_CBStaff_Site1[[#This Row],[AI 
Salary]]*0.175</f>
        <v>0</v>
      </c>
      <c r="AL12" s="91">
        <f>+Tbl_CBStaff_Site1[[#This Row],[AI 
Salary]]+Tbl_CBStaff_Site1[[#This Row],[AI 
Benefits]]</f>
        <v>0</v>
      </c>
    </row>
    <row r="13" spans="1:38" ht="16.899999999999999" customHeight="1" x14ac:dyDescent="0.45">
      <c r="A13" s="55"/>
      <c r="B13" s="50"/>
      <c r="C13" s="50"/>
      <c r="D13" s="50"/>
      <c r="E13" s="50"/>
      <c r="F13" s="88"/>
      <c r="G13" s="88"/>
      <c r="H13" s="88"/>
      <c r="I13" s="88"/>
      <c r="J13" s="52">
        <f>Tbl_CBStaff_Site1[[#This Row],[BASE HOURLY WAGE
(excl. WEG,GOF,WCF)]]+Tbl_CBStaff_Site1[[#This Row],[WAGE ENHANCEMENT GRANT (WEG)]]+Tbl_CBStaff_Site1[[#This Row],[GENERAL OPERATING FUND (GOF)]]+Tbl_CBStaff_Site1[[#This Row],[WORKFORCE COMP. (WCF)]]</f>
        <v>0</v>
      </c>
      <c r="K13" s="50" t="s">
        <v>97</v>
      </c>
      <c r="L13" s="53">
        <f>Tbl_CBStaff_Site1[[#This Row],[HRS/WK]]*Tbl_CBStaff_Site1[[#This Row],[WEEKS/YR]]*Tbl_CBStaff_Site1[[#This Row],[HOURLY 
WAGE]]</f>
        <v>0</v>
      </c>
      <c r="M13" s="54"/>
      <c r="N13" s="53">
        <f>Tbl_CBStaff_Site1[[#This Row],[TOTAL SALARIES]]*Tbl_CBStaff_Site1[[#This Row],[MANDATORY BENEFITS (%)]]</f>
        <v>0</v>
      </c>
      <c r="O13" s="53">
        <f>+Tbl_CBStaff_Site1[[#This Row],[TOTAL SALARIES]]+Tbl_CBStaff_Site1[[#This Row],[TOTAL 
BENEFITS]]</f>
        <v>0</v>
      </c>
      <c r="T1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3" s="89">
        <f>IF(Tbl_CBStaff_Site1[[#This Row],[WEG Eligibility]]="Yes",Tbl_CBStaff_Site1[[#This Row],[HRS/WK]]*Tbl_CBStaff_Site1[[#This Row],[WEEKS/YR]],0)</f>
        <v>0</v>
      </c>
      <c r="V13"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3" s="90">
        <f>Tbl_CBStaff_Site1[[#This Row],[WEG 
Eligible Hrs]]*Tbl_CBStaff_Site1[[#This Row],[WEG 
Rate]]</f>
        <v>0</v>
      </c>
      <c r="X13" s="90">
        <f>Tbl_CBStaff_Site1[[#This Row],[WEG 
Salary]]*0.175</f>
        <v>0</v>
      </c>
      <c r="Y13" s="90">
        <f>150*Tbl_CBStaff_Site1[[#This Row],[WEG 
Eligible Hrs]]/1754.5</f>
        <v>0</v>
      </c>
      <c r="Z13" s="91">
        <f>+Tbl_CBStaff_Site1[[#This Row],[WEG 
Salary]]+Tbl_CBStaff_Site1[[#This Row],[WEG 
Benefits]]+Tbl_CBStaff_Site1[[#This Row],[Suppl. Grant]]</f>
        <v>0</v>
      </c>
      <c r="AA13"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3" s="93" t="e">
        <f>IF(Tbl_CBStaff_Site1[[#This Row],[WF Eligibility]]="Yes", Tbl_CBStaff_Site1[[#This Row],[WEG 
Eligible Hrs]], 0 )</f>
        <v>#REF!</v>
      </c>
      <c r="AC13"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3" s="90" t="e">
        <f>Tbl_CBStaff_Site1[[#This Row],[WF Eligible Rate]]*Tbl_CBStaff_Site1[[#This Row],[WF Eligible Hrs]]</f>
        <v>#REF!</v>
      </c>
      <c r="AE13" s="90" t="e">
        <f>+Tbl_CBStaff_Site1[[#This Row],[WF Salary]]*0.175</f>
        <v>#REF!</v>
      </c>
      <c r="AF13" s="94" t="e">
        <f>+Tbl_CBStaff_Site1[[#This Row],[WF Salary]]+Tbl_CBStaff_Site1[[#This Row],[WF Benefits]]</f>
        <v>#REF!</v>
      </c>
      <c r="AG1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3" s="89">
        <f>IF(Tbl_CBStaff_Site1[[#This Row],[AI
Eligibility]]="Yes", Tbl_CBStaff_Site1[[#This Row],[WEG 
Eligible Hrs]], 0 )</f>
        <v>0</v>
      </c>
      <c r="AI13" s="90">
        <f>IF(Tbl_CBStaff_Site1[[#This Row],[AI
Eligibility]]="Yes", MIN(1, 25-(Tbl_CBStaff_Site1[[#This Row],[BASE HOURLY WAGE
(excl. WEG,GOF,WCF)]]+Tbl_CBStaff_Site1[[#This Row],[WEG 
Rate]])), 0 )</f>
        <v>0</v>
      </c>
      <c r="AJ13" s="95">
        <f>Tbl_CBStaff_Site1[[#This Row],[AI 
Eligible Hrs]]*Tbl_CBStaff_Site1[[#This Row],[AI 
Eligible Rate]]</f>
        <v>0</v>
      </c>
      <c r="AK13" s="90">
        <f>Tbl_CBStaff_Site1[[#This Row],[AI 
Salary]]*0.175</f>
        <v>0</v>
      </c>
      <c r="AL13" s="91">
        <f>+Tbl_CBStaff_Site1[[#This Row],[AI 
Salary]]+Tbl_CBStaff_Site1[[#This Row],[AI 
Benefits]]</f>
        <v>0</v>
      </c>
    </row>
    <row r="14" spans="1:38" ht="16.899999999999999" customHeight="1" x14ac:dyDescent="0.45">
      <c r="A14" s="55" t="s">
        <v>98</v>
      </c>
      <c r="B14" s="50" t="s">
        <v>99</v>
      </c>
      <c r="C14" s="50" t="s">
        <v>100</v>
      </c>
      <c r="D14" s="50">
        <v>40</v>
      </c>
      <c r="E14" s="50">
        <v>52</v>
      </c>
      <c r="F14" s="88">
        <v>15.5</v>
      </c>
      <c r="G14" s="88">
        <v>2</v>
      </c>
      <c r="H14" s="88">
        <v>2</v>
      </c>
      <c r="I14" s="88">
        <v>0</v>
      </c>
      <c r="J14" s="52">
        <f>Tbl_CBStaff_Site1[[#This Row],[BASE HOURLY WAGE
(excl. WEG,GOF,WCF)]]+Tbl_CBStaff_Site1[[#This Row],[WAGE ENHANCEMENT GRANT (WEG)]]+Tbl_CBStaff_Site1[[#This Row],[GENERAL OPERATING FUND (GOF)]]+Tbl_CBStaff_Site1[[#This Row],[WORKFORCE COMP. (WCF)]]</f>
        <v>19.5</v>
      </c>
      <c r="K14" s="50" t="s">
        <v>97</v>
      </c>
      <c r="L14" s="53">
        <f>Tbl_CBStaff_Site1[[#This Row],[HRS/WK]]*Tbl_CBStaff_Site1[[#This Row],[WEEKS/YR]]*Tbl_CBStaff_Site1[[#This Row],[HOURLY 
WAGE]]</f>
        <v>40560</v>
      </c>
      <c r="M14" s="54">
        <v>0.23</v>
      </c>
      <c r="N14" s="53">
        <f>Tbl_CBStaff_Site1[[#This Row],[TOTAL SALARIES]]*Tbl_CBStaff_Site1[[#This Row],[MANDATORY BENEFITS (%)]]</f>
        <v>9328.8000000000011</v>
      </c>
      <c r="O14" s="53">
        <f>+Tbl_CBStaff_Site1[[#This Row],[TOTAL SALARIES]]+Tbl_CBStaff_Site1[[#This Row],[TOTAL 
BENEFITS]]</f>
        <v>49888.800000000003</v>
      </c>
      <c r="T1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Yes</v>
      </c>
      <c r="U14" s="89">
        <f>IF(Tbl_CBStaff_Site1[[#This Row],[WEG Eligibility]]="Yes",Tbl_CBStaff_Site1[[#This Row],[HRS/WK]]*Tbl_CBStaff_Site1[[#This Row],[WEEKS/YR]],0)</f>
        <v>2080</v>
      </c>
      <c r="V14"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2</v>
      </c>
      <c r="W14" s="90">
        <f>Tbl_CBStaff_Site1[[#This Row],[WEG 
Eligible Hrs]]*Tbl_CBStaff_Site1[[#This Row],[WEG 
Rate]]</f>
        <v>4160</v>
      </c>
      <c r="X14" s="90">
        <f>Tbl_CBStaff_Site1[[#This Row],[WEG 
Salary]]*0.175</f>
        <v>728</v>
      </c>
      <c r="Y14" s="90">
        <f>150*Tbl_CBStaff_Site1[[#This Row],[WEG 
Eligible Hrs]]/1754.5</f>
        <v>177.82844115132517</v>
      </c>
      <c r="Z14" s="91">
        <f>+Tbl_CBStaff_Site1[[#This Row],[WEG 
Salary]]+Tbl_CBStaff_Site1[[#This Row],[WEG 
Benefits]]+Tbl_CBStaff_Site1[[#This Row],[Suppl. Grant]]</f>
        <v>5065.828441151325</v>
      </c>
      <c r="AA14"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4" s="93" t="e">
        <f>IF(Tbl_CBStaff_Site1[[#This Row],[WF Eligibility]]="Yes", Tbl_CBStaff_Site1[[#This Row],[WEG 
Eligible Hrs]], 0 )</f>
        <v>#REF!</v>
      </c>
      <c r="AC14"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4" s="90" t="e">
        <f>Tbl_CBStaff_Site1[[#This Row],[WF Eligible Rate]]*Tbl_CBStaff_Site1[[#This Row],[WF Eligible Hrs]]</f>
        <v>#REF!</v>
      </c>
      <c r="AE14" s="90" t="e">
        <f>+Tbl_CBStaff_Site1[[#This Row],[WF Salary]]*0.175</f>
        <v>#REF!</v>
      </c>
      <c r="AF14" s="94" t="e">
        <f>+Tbl_CBStaff_Site1[[#This Row],[WF Salary]]+Tbl_CBStaff_Site1[[#This Row],[WF Benefits]]</f>
        <v>#REF!</v>
      </c>
      <c r="AG1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4" s="89">
        <f>IF(Tbl_CBStaff_Site1[[#This Row],[AI
Eligibility]]="Yes", Tbl_CBStaff_Site1[[#This Row],[WEG 
Eligible Hrs]], 0 )</f>
        <v>0</v>
      </c>
      <c r="AI14" s="90">
        <f>IF(Tbl_CBStaff_Site1[[#This Row],[AI
Eligibility]]="Yes", MIN(1, 25-(Tbl_CBStaff_Site1[[#This Row],[BASE HOURLY WAGE
(excl. WEG,GOF,WCF)]]+Tbl_CBStaff_Site1[[#This Row],[WEG 
Rate]])), 0 )</f>
        <v>0</v>
      </c>
      <c r="AJ14" s="95">
        <f>Tbl_CBStaff_Site1[[#This Row],[AI 
Eligible Hrs]]*Tbl_CBStaff_Site1[[#This Row],[AI 
Eligible Rate]]</f>
        <v>0</v>
      </c>
      <c r="AK14" s="90">
        <f>Tbl_CBStaff_Site1[[#This Row],[AI 
Salary]]*0.175</f>
        <v>0</v>
      </c>
      <c r="AL14" s="91">
        <f>+Tbl_CBStaff_Site1[[#This Row],[AI 
Salary]]+Tbl_CBStaff_Site1[[#This Row],[AI 
Benefits]]</f>
        <v>0</v>
      </c>
    </row>
    <row r="15" spans="1:38" ht="16.899999999999999" customHeight="1" x14ac:dyDescent="0.45">
      <c r="A15" s="55"/>
      <c r="B15" s="50"/>
      <c r="C15" s="50"/>
      <c r="D15" s="50"/>
      <c r="E15" s="50"/>
      <c r="F15" s="88"/>
      <c r="G15" s="88"/>
      <c r="H15" s="88"/>
      <c r="I15" s="88"/>
      <c r="J15" s="52">
        <f>Tbl_CBStaff_Site1[[#This Row],[BASE HOURLY WAGE
(excl. WEG,GOF,WCF)]]+Tbl_CBStaff_Site1[[#This Row],[WAGE ENHANCEMENT GRANT (WEG)]]+Tbl_CBStaff_Site1[[#This Row],[GENERAL OPERATING FUND (GOF)]]+Tbl_CBStaff_Site1[[#This Row],[WORKFORCE COMP. (WCF)]]</f>
        <v>0</v>
      </c>
      <c r="K15" s="50" t="s">
        <v>97</v>
      </c>
      <c r="L15" s="53">
        <f>Tbl_CBStaff_Site1[[#This Row],[HRS/WK]]*Tbl_CBStaff_Site1[[#This Row],[WEEKS/YR]]*Tbl_CBStaff_Site1[[#This Row],[HOURLY 
WAGE]]</f>
        <v>0</v>
      </c>
      <c r="M15" s="54"/>
      <c r="N15" s="53">
        <f>Tbl_CBStaff_Site1[[#This Row],[TOTAL SALARIES]]*Tbl_CBStaff_Site1[[#This Row],[MANDATORY BENEFITS (%)]]</f>
        <v>0</v>
      </c>
      <c r="O15" s="53">
        <f>+Tbl_CBStaff_Site1[[#This Row],[TOTAL SALARIES]]+Tbl_CBStaff_Site1[[#This Row],[TOTAL 
BENEFITS]]</f>
        <v>0</v>
      </c>
      <c r="T1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5" s="89">
        <f>IF(Tbl_CBStaff_Site1[[#This Row],[WEG Eligibility]]="Yes",Tbl_CBStaff_Site1[[#This Row],[HRS/WK]]*Tbl_CBStaff_Site1[[#This Row],[WEEKS/YR]],0)</f>
        <v>0</v>
      </c>
      <c r="V15"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5" s="90">
        <f>Tbl_CBStaff_Site1[[#This Row],[WEG 
Eligible Hrs]]*Tbl_CBStaff_Site1[[#This Row],[WEG 
Rate]]</f>
        <v>0</v>
      </c>
      <c r="X15" s="90">
        <f>Tbl_CBStaff_Site1[[#This Row],[WEG 
Salary]]*0.175</f>
        <v>0</v>
      </c>
      <c r="Y15" s="90">
        <f>150*Tbl_CBStaff_Site1[[#This Row],[WEG 
Eligible Hrs]]/1754.5</f>
        <v>0</v>
      </c>
      <c r="Z15" s="91">
        <f>+Tbl_CBStaff_Site1[[#This Row],[WEG 
Salary]]+Tbl_CBStaff_Site1[[#This Row],[WEG 
Benefits]]+Tbl_CBStaff_Site1[[#This Row],[Suppl. Grant]]</f>
        <v>0</v>
      </c>
      <c r="AA15"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5" s="93" t="e">
        <f>IF(Tbl_CBStaff_Site1[[#This Row],[WF Eligibility]]="Yes", Tbl_CBStaff_Site1[[#This Row],[WEG 
Eligible Hrs]], 0 )</f>
        <v>#REF!</v>
      </c>
      <c r="AC15"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5" s="90" t="e">
        <f>Tbl_CBStaff_Site1[[#This Row],[WF Eligible Rate]]*Tbl_CBStaff_Site1[[#This Row],[WF Eligible Hrs]]</f>
        <v>#REF!</v>
      </c>
      <c r="AE15" s="90" t="e">
        <f>+Tbl_CBStaff_Site1[[#This Row],[WF Salary]]*0.175</f>
        <v>#REF!</v>
      </c>
      <c r="AF15" s="94" t="e">
        <f>+Tbl_CBStaff_Site1[[#This Row],[WF Salary]]+Tbl_CBStaff_Site1[[#This Row],[WF Benefits]]</f>
        <v>#REF!</v>
      </c>
      <c r="AG1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5" s="89">
        <f>IF(Tbl_CBStaff_Site1[[#This Row],[AI
Eligibility]]="Yes", Tbl_CBStaff_Site1[[#This Row],[WEG 
Eligible Hrs]], 0 )</f>
        <v>0</v>
      </c>
      <c r="AI15" s="90">
        <f>IF(Tbl_CBStaff_Site1[[#This Row],[AI
Eligibility]]="Yes", MIN(1, 25-(Tbl_CBStaff_Site1[[#This Row],[BASE HOURLY WAGE
(excl. WEG,GOF,WCF)]]+Tbl_CBStaff_Site1[[#This Row],[WEG 
Rate]])), 0 )</f>
        <v>0</v>
      </c>
      <c r="AJ15" s="95">
        <f>Tbl_CBStaff_Site1[[#This Row],[AI 
Eligible Hrs]]*Tbl_CBStaff_Site1[[#This Row],[AI 
Eligible Rate]]</f>
        <v>0</v>
      </c>
      <c r="AK15" s="90">
        <f>Tbl_CBStaff_Site1[[#This Row],[AI 
Salary]]*0.175</f>
        <v>0</v>
      </c>
      <c r="AL15" s="91">
        <f>+Tbl_CBStaff_Site1[[#This Row],[AI 
Salary]]+Tbl_CBStaff_Site1[[#This Row],[AI 
Benefits]]</f>
        <v>0</v>
      </c>
    </row>
    <row r="16" spans="1:38" ht="16.899999999999999" customHeight="1" x14ac:dyDescent="0.45">
      <c r="A16" s="55"/>
      <c r="B16" s="50"/>
      <c r="C16" s="50"/>
      <c r="D16" s="50"/>
      <c r="E16" s="50"/>
      <c r="F16" s="88"/>
      <c r="G16" s="88"/>
      <c r="H16" s="88"/>
      <c r="I16" s="88"/>
      <c r="J16" s="52">
        <f>Tbl_CBStaff_Site1[[#This Row],[BASE HOURLY WAGE
(excl. WEG,GOF,WCF)]]+Tbl_CBStaff_Site1[[#This Row],[WAGE ENHANCEMENT GRANT (WEG)]]+Tbl_CBStaff_Site1[[#This Row],[GENERAL OPERATING FUND (GOF)]]+Tbl_CBStaff_Site1[[#This Row],[WORKFORCE COMP. (WCF)]]</f>
        <v>0</v>
      </c>
      <c r="K16" s="50" t="s">
        <v>97</v>
      </c>
      <c r="L16" s="53">
        <f>Tbl_CBStaff_Site1[[#This Row],[HRS/WK]]*Tbl_CBStaff_Site1[[#This Row],[WEEKS/YR]]*Tbl_CBStaff_Site1[[#This Row],[HOURLY 
WAGE]]</f>
        <v>0</v>
      </c>
      <c r="M16" s="54"/>
      <c r="N16" s="53">
        <f>Tbl_CBStaff_Site1[[#This Row],[TOTAL SALARIES]]*Tbl_CBStaff_Site1[[#This Row],[MANDATORY BENEFITS (%)]]</f>
        <v>0</v>
      </c>
      <c r="O16" s="53">
        <f>+Tbl_CBStaff_Site1[[#This Row],[TOTAL SALARIES]]+Tbl_CBStaff_Site1[[#This Row],[TOTAL 
BENEFITS]]</f>
        <v>0</v>
      </c>
      <c r="T1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6" s="89">
        <f>IF(Tbl_CBStaff_Site1[[#This Row],[WEG Eligibility]]="Yes",Tbl_CBStaff_Site1[[#This Row],[HRS/WK]]*Tbl_CBStaff_Site1[[#This Row],[WEEKS/YR]],0)</f>
        <v>0</v>
      </c>
      <c r="V16"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6" s="90">
        <f>Tbl_CBStaff_Site1[[#This Row],[WEG 
Eligible Hrs]]*Tbl_CBStaff_Site1[[#This Row],[WEG 
Rate]]</f>
        <v>0</v>
      </c>
      <c r="X16" s="90">
        <f>Tbl_CBStaff_Site1[[#This Row],[WEG 
Salary]]*0.175</f>
        <v>0</v>
      </c>
      <c r="Y16" s="90">
        <f>150*Tbl_CBStaff_Site1[[#This Row],[WEG 
Eligible Hrs]]/1754.5</f>
        <v>0</v>
      </c>
      <c r="Z16" s="91">
        <f>+Tbl_CBStaff_Site1[[#This Row],[WEG 
Salary]]+Tbl_CBStaff_Site1[[#This Row],[WEG 
Benefits]]+Tbl_CBStaff_Site1[[#This Row],[Suppl. Grant]]</f>
        <v>0</v>
      </c>
      <c r="AA16"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6" s="93" t="e">
        <f>IF(Tbl_CBStaff_Site1[[#This Row],[WF Eligibility]]="Yes", Tbl_CBStaff_Site1[[#This Row],[WEG 
Eligible Hrs]], 0 )</f>
        <v>#REF!</v>
      </c>
      <c r="AC16"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6" s="90" t="e">
        <f>Tbl_CBStaff_Site1[[#This Row],[WF Eligible Rate]]*Tbl_CBStaff_Site1[[#This Row],[WF Eligible Hrs]]</f>
        <v>#REF!</v>
      </c>
      <c r="AE16" s="90" t="e">
        <f>+Tbl_CBStaff_Site1[[#This Row],[WF Salary]]*0.175</f>
        <v>#REF!</v>
      </c>
      <c r="AF16" s="94" t="e">
        <f>+Tbl_CBStaff_Site1[[#This Row],[WF Salary]]+Tbl_CBStaff_Site1[[#This Row],[WF Benefits]]</f>
        <v>#REF!</v>
      </c>
      <c r="AG1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6" s="89">
        <f>IF(Tbl_CBStaff_Site1[[#This Row],[AI
Eligibility]]="Yes", Tbl_CBStaff_Site1[[#This Row],[WEG 
Eligible Hrs]], 0 )</f>
        <v>0</v>
      </c>
      <c r="AI16" s="90">
        <f>IF(Tbl_CBStaff_Site1[[#This Row],[AI
Eligibility]]="Yes", MIN(1, 25-(Tbl_CBStaff_Site1[[#This Row],[BASE HOURLY WAGE
(excl. WEG,GOF,WCF)]]+Tbl_CBStaff_Site1[[#This Row],[WEG 
Rate]])), 0 )</f>
        <v>0</v>
      </c>
      <c r="AJ16" s="95">
        <f>Tbl_CBStaff_Site1[[#This Row],[AI 
Eligible Hrs]]*Tbl_CBStaff_Site1[[#This Row],[AI 
Eligible Rate]]</f>
        <v>0</v>
      </c>
      <c r="AK16" s="90">
        <f>Tbl_CBStaff_Site1[[#This Row],[AI 
Salary]]*0.175</f>
        <v>0</v>
      </c>
      <c r="AL16" s="91">
        <f>+Tbl_CBStaff_Site1[[#This Row],[AI 
Salary]]+Tbl_CBStaff_Site1[[#This Row],[AI 
Benefits]]</f>
        <v>0</v>
      </c>
    </row>
    <row r="17" spans="1:38" ht="16.899999999999999" customHeight="1" x14ac:dyDescent="0.45">
      <c r="A17" s="55"/>
      <c r="B17" s="50"/>
      <c r="C17" s="50"/>
      <c r="D17" s="50"/>
      <c r="E17" s="50"/>
      <c r="F17" s="88"/>
      <c r="G17" s="88"/>
      <c r="H17" s="88"/>
      <c r="I17" s="88"/>
      <c r="J17" s="52">
        <f>Tbl_CBStaff_Site1[[#This Row],[BASE HOURLY WAGE
(excl. WEG,GOF,WCF)]]+Tbl_CBStaff_Site1[[#This Row],[WAGE ENHANCEMENT GRANT (WEG)]]+Tbl_CBStaff_Site1[[#This Row],[GENERAL OPERATING FUND (GOF)]]+Tbl_CBStaff_Site1[[#This Row],[WORKFORCE COMP. (WCF)]]</f>
        <v>0</v>
      </c>
      <c r="K17" s="50" t="s">
        <v>97</v>
      </c>
      <c r="L17" s="53">
        <f>Tbl_CBStaff_Site1[[#This Row],[HRS/WK]]*Tbl_CBStaff_Site1[[#This Row],[WEEKS/YR]]*Tbl_CBStaff_Site1[[#This Row],[HOURLY 
WAGE]]</f>
        <v>0</v>
      </c>
      <c r="M17" s="54"/>
      <c r="N17" s="53">
        <f>Tbl_CBStaff_Site1[[#This Row],[TOTAL SALARIES]]*Tbl_CBStaff_Site1[[#This Row],[MANDATORY BENEFITS (%)]]</f>
        <v>0</v>
      </c>
      <c r="O17" s="53">
        <f>+Tbl_CBStaff_Site1[[#This Row],[TOTAL SALARIES]]+Tbl_CBStaff_Site1[[#This Row],[TOTAL 
BENEFITS]]</f>
        <v>0</v>
      </c>
      <c r="T1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7" s="89">
        <f>IF(Tbl_CBStaff_Site1[[#This Row],[WEG Eligibility]]="Yes",Tbl_CBStaff_Site1[[#This Row],[HRS/WK]]*Tbl_CBStaff_Site1[[#This Row],[WEEKS/YR]],0)</f>
        <v>0</v>
      </c>
      <c r="V17"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7" s="90">
        <f>Tbl_CBStaff_Site1[[#This Row],[WEG 
Eligible Hrs]]*Tbl_CBStaff_Site1[[#This Row],[WEG 
Rate]]</f>
        <v>0</v>
      </c>
      <c r="X17" s="90">
        <f>Tbl_CBStaff_Site1[[#This Row],[WEG 
Salary]]*0.175</f>
        <v>0</v>
      </c>
      <c r="Y17" s="90">
        <f>150*Tbl_CBStaff_Site1[[#This Row],[WEG 
Eligible Hrs]]/1754.5</f>
        <v>0</v>
      </c>
      <c r="Z17" s="91">
        <f>+Tbl_CBStaff_Site1[[#This Row],[WEG 
Salary]]+Tbl_CBStaff_Site1[[#This Row],[WEG 
Benefits]]+Tbl_CBStaff_Site1[[#This Row],[Suppl. Grant]]</f>
        <v>0</v>
      </c>
      <c r="AA17"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7" s="93" t="e">
        <f>IF(Tbl_CBStaff_Site1[[#This Row],[WF Eligibility]]="Yes", Tbl_CBStaff_Site1[[#This Row],[WEG 
Eligible Hrs]], 0 )</f>
        <v>#REF!</v>
      </c>
      <c r="AC17"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7" s="90" t="e">
        <f>Tbl_CBStaff_Site1[[#This Row],[WF Eligible Rate]]*Tbl_CBStaff_Site1[[#This Row],[WF Eligible Hrs]]</f>
        <v>#REF!</v>
      </c>
      <c r="AE17" s="90" t="e">
        <f>+Tbl_CBStaff_Site1[[#This Row],[WF Salary]]*0.175</f>
        <v>#REF!</v>
      </c>
      <c r="AF17" s="94" t="e">
        <f>+Tbl_CBStaff_Site1[[#This Row],[WF Salary]]+Tbl_CBStaff_Site1[[#This Row],[WF Benefits]]</f>
        <v>#REF!</v>
      </c>
      <c r="AG1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7" s="89">
        <f>IF(Tbl_CBStaff_Site1[[#This Row],[AI
Eligibility]]="Yes", Tbl_CBStaff_Site1[[#This Row],[WEG 
Eligible Hrs]], 0 )</f>
        <v>0</v>
      </c>
      <c r="AI17" s="90">
        <f>IF(Tbl_CBStaff_Site1[[#This Row],[AI
Eligibility]]="Yes", MIN(1, 25-(Tbl_CBStaff_Site1[[#This Row],[BASE HOURLY WAGE
(excl. WEG,GOF,WCF)]]+Tbl_CBStaff_Site1[[#This Row],[WEG 
Rate]])), 0 )</f>
        <v>0</v>
      </c>
      <c r="AJ17" s="95">
        <f>Tbl_CBStaff_Site1[[#This Row],[AI 
Eligible Hrs]]*Tbl_CBStaff_Site1[[#This Row],[AI 
Eligible Rate]]</f>
        <v>0</v>
      </c>
      <c r="AK17" s="90">
        <f>Tbl_CBStaff_Site1[[#This Row],[AI 
Salary]]*0.175</f>
        <v>0</v>
      </c>
      <c r="AL17" s="91">
        <f>+Tbl_CBStaff_Site1[[#This Row],[AI 
Salary]]+Tbl_CBStaff_Site1[[#This Row],[AI 
Benefits]]</f>
        <v>0</v>
      </c>
    </row>
    <row r="18" spans="1:38" ht="16.899999999999999" customHeight="1" x14ac:dyDescent="0.45">
      <c r="A18" s="55"/>
      <c r="B18" s="50"/>
      <c r="C18" s="50"/>
      <c r="D18" s="50"/>
      <c r="E18" s="50"/>
      <c r="F18" s="88"/>
      <c r="G18" s="88"/>
      <c r="H18" s="88"/>
      <c r="I18" s="88"/>
      <c r="J18" s="52">
        <f>Tbl_CBStaff_Site1[[#This Row],[BASE HOURLY WAGE
(excl. WEG,GOF,WCF)]]+Tbl_CBStaff_Site1[[#This Row],[WAGE ENHANCEMENT GRANT (WEG)]]+Tbl_CBStaff_Site1[[#This Row],[GENERAL OPERATING FUND (GOF)]]+Tbl_CBStaff_Site1[[#This Row],[WORKFORCE COMP. (WCF)]]</f>
        <v>0</v>
      </c>
      <c r="K18" s="50" t="s">
        <v>97</v>
      </c>
      <c r="L18" s="53">
        <f>Tbl_CBStaff_Site1[[#This Row],[HRS/WK]]*Tbl_CBStaff_Site1[[#This Row],[WEEKS/YR]]*Tbl_CBStaff_Site1[[#This Row],[HOURLY 
WAGE]]</f>
        <v>0</v>
      </c>
      <c r="M18" s="54"/>
      <c r="N18" s="53">
        <f>Tbl_CBStaff_Site1[[#This Row],[TOTAL SALARIES]]*Tbl_CBStaff_Site1[[#This Row],[MANDATORY BENEFITS (%)]]</f>
        <v>0</v>
      </c>
      <c r="O18" s="53">
        <f>+Tbl_CBStaff_Site1[[#This Row],[TOTAL SALARIES]]+Tbl_CBStaff_Site1[[#This Row],[TOTAL 
BENEFITS]]</f>
        <v>0</v>
      </c>
      <c r="T1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8" s="89">
        <f>IF(Tbl_CBStaff_Site1[[#This Row],[WEG Eligibility]]="Yes",Tbl_CBStaff_Site1[[#This Row],[HRS/WK]]*Tbl_CBStaff_Site1[[#This Row],[WEEKS/YR]],0)</f>
        <v>0</v>
      </c>
      <c r="V18"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8" s="90">
        <f>Tbl_CBStaff_Site1[[#This Row],[WEG 
Eligible Hrs]]*Tbl_CBStaff_Site1[[#This Row],[WEG 
Rate]]</f>
        <v>0</v>
      </c>
      <c r="X18" s="90">
        <f>Tbl_CBStaff_Site1[[#This Row],[WEG 
Salary]]*0.175</f>
        <v>0</v>
      </c>
      <c r="Y18" s="90">
        <f>150*Tbl_CBStaff_Site1[[#This Row],[WEG 
Eligible Hrs]]/1754.5</f>
        <v>0</v>
      </c>
      <c r="Z18" s="91">
        <f>+Tbl_CBStaff_Site1[[#This Row],[WEG 
Salary]]+Tbl_CBStaff_Site1[[#This Row],[WEG 
Benefits]]+Tbl_CBStaff_Site1[[#This Row],[Suppl. Grant]]</f>
        <v>0</v>
      </c>
      <c r="AA18"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8" s="93" t="e">
        <f>IF(Tbl_CBStaff_Site1[[#This Row],[WF Eligibility]]="Yes", Tbl_CBStaff_Site1[[#This Row],[WEG 
Eligible Hrs]], 0 )</f>
        <v>#REF!</v>
      </c>
      <c r="AC18"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8" s="90" t="e">
        <f>Tbl_CBStaff_Site1[[#This Row],[WF Eligible Rate]]*Tbl_CBStaff_Site1[[#This Row],[WF Eligible Hrs]]</f>
        <v>#REF!</v>
      </c>
      <c r="AE18" s="90" t="e">
        <f>+Tbl_CBStaff_Site1[[#This Row],[WF Salary]]*0.175</f>
        <v>#REF!</v>
      </c>
      <c r="AF18" s="94" t="e">
        <f>+Tbl_CBStaff_Site1[[#This Row],[WF Salary]]+Tbl_CBStaff_Site1[[#This Row],[WF Benefits]]</f>
        <v>#REF!</v>
      </c>
      <c r="AG1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8" s="89">
        <f>IF(Tbl_CBStaff_Site1[[#This Row],[AI
Eligibility]]="Yes", Tbl_CBStaff_Site1[[#This Row],[WEG 
Eligible Hrs]], 0 )</f>
        <v>0</v>
      </c>
      <c r="AI18" s="90">
        <f>IF(Tbl_CBStaff_Site1[[#This Row],[AI
Eligibility]]="Yes", MIN(1, 25-(Tbl_CBStaff_Site1[[#This Row],[BASE HOURLY WAGE
(excl. WEG,GOF,WCF)]]+Tbl_CBStaff_Site1[[#This Row],[WEG 
Rate]])), 0 )</f>
        <v>0</v>
      </c>
      <c r="AJ18" s="95">
        <f>Tbl_CBStaff_Site1[[#This Row],[AI 
Eligible Hrs]]*Tbl_CBStaff_Site1[[#This Row],[AI 
Eligible Rate]]</f>
        <v>0</v>
      </c>
      <c r="AK18" s="90">
        <f>Tbl_CBStaff_Site1[[#This Row],[AI 
Salary]]*0.175</f>
        <v>0</v>
      </c>
      <c r="AL18" s="91">
        <f>+Tbl_CBStaff_Site1[[#This Row],[AI 
Salary]]+Tbl_CBStaff_Site1[[#This Row],[AI 
Benefits]]</f>
        <v>0</v>
      </c>
    </row>
    <row r="19" spans="1:38" ht="16.899999999999999" customHeight="1" x14ac:dyDescent="0.45">
      <c r="A19" s="55"/>
      <c r="B19" s="50"/>
      <c r="C19" s="50"/>
      <c r="D19" s="50"/>
      <c r="E19" s="50"/>
      <c r="F19" s="88"/>
      <c r="G19" s="88"/>
      <c r="H19" s="88"/>
      <c r="I19" s="88"/>
      <c r="J19" s="52">
        <f>Tbl_CBStaff_Site1[[#This Row],[BASE HOURLY WAGE
(excl. WEG,GOF,WCF)]]+Tbl_CBStaff_Site1[[#This Row],[WAGE ENHANCEMENT GRANT (WEG)]]+Tbl_CBStaff_Site1[[#This Row],[GENERAL OPERATING FUND (GOF)]]+Tbl_CBStaff_Site1[[#This Row],[WORKFORCE COMP. (WCF)]]</f>
        <v>0</v>
      </c>
      <c r="K19" s="50" t="s">
        <v>97</v>
      </c>
      <c r="L19" s="53">
        <f>Tbl_CBStaff_Site1[[#This Row],[HRS/WK]]*Tbl_CBStaff_Site1[[#This Row],[WEEKS/YR]]*Tbl_CBStaff_Site1[[#This Row],[HOURLY 
WAGE]]</f>
        <v>0</v>
      </c>
      <c r="M19" s="54"/>
      <c r="N19" s="53">
        <f>Tbl_CBStaff_Site1[[#This Row],[TOTAL SALARIES]]*Tbl_CBStaff_Site1[[#This Row],[MANDATORY BENEFITS (%)]]</f>
        <v>0</v>
      </c>
      <c r="O19" s="53">
        <f>+Tbl_CBStaff_Site1[[#This Row],[TOTAL SALARIES]]+Tbl_CBStaff_Site1[[#This Row],[TOTAL 
BENEFITS]]</f>
        <v>0</v>
      </c>
      <c r="T1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19" s="89">
        <f>IF(Tbl_CBStaff_Site1[[#This Row],[WEG Eligibility]]="Yes",Tbl_CBStaff_Site1[[#This Row],[HRS/WK]]*Tbl_CBStaff_Site1[[#This Row],[WEEKS/YR]],0)</f>
        <v>0</v>
      </c>
      <c r="V19"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19" s="90">
        <f>Tbl_CBStaff_Site1[[#This Row],[WEG 
Eligible Hrs]]*Tbl_CBStaff_Site1[[#This Row],[WEG 
Rate]]</f>
        <v>0</v>
      </c>
      <c r="X19" s="90">
        <f>Tbl_CBStaff_Site1[[#This Row],[WEG 
Salary]]*0.175</f>
        <v>0</v>
      </c>
      <c r="Y19" s="90">
        <f>150*Tbl_CBStaff_Site1[[#This Row],[WEG 
Eligible Hrs]]/1754.5</f>
        <v>0</v>
      </c>
      <c r="Z19" s="91">
        <f>+Tbl_CBStaff_Site1[[#This Row],[WEG 
Salary]]+Tbl_CBStaff_Site1[[#This Row],[WEG 
Benefits]]+Tbl_CBStaff_Site1[[#This Row],[Suppl. Grant]]</f>
        <v>0</v>
      </c>
      <c r="AA19"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19" s="93" t="e">
        <f>IF(Tbl_CBStaff_Site1[[#This Row],[WF Eligibility]]="Yes", Tbl_CBStaff_Site1[[#This Row],[WEG 
Eligible Hrs]], 0 )</f>
        <v>#REF!</v>
      </c>
      <c r="AC19"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19" s="90" t="e">
        <f>Tbl_CBStaff_Site1[[#This Row],[WF Eligible Rate]]*Tbl_CBStaff_Site1[[#This Row],[WF Eligible Hrs]]</f>
        <v>#REF!</v>
      </c>
      <c r="AE19" s="90" t="e">
        <f>+Tbl_CBStaff_Site1[[#This Row],[WF Salary]]*0.175</f>
        <v>#REF!</v>
      </c>
      <c r="AF19" s="94" t="e">
        <f>+Tbl_CBStaff_Site1[[#This Row],[WF Salary]]+Tbl_CBStaff_Site1[[#This Row],[WF Benefits]]</f>
        <v>#REF!</v>
      </c>
      <c r="AG1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19" s="89">
        <f>IF(Tbl_CBStaff_Site1[[#This Row],[AI
Eligibility]]="Yes", Tbl_CBStaff_Site1[[#This Row],[WEG 
Eligible Hrs]], 0 )</f>
        <v>0</v>
      </c>
      <c r="AI19" s="90">
        <f>IF(Tbl_CBStaff_Site1[[#This Row],[AI
Eligibility]]="Yes", MIN(1, 25-(Tbl_CBStaff_Site1[[#This Row],[BASE HOURLY WAGE
(excl. WEG,GOF,WCF)]]+Tbl_CBStaff_Site1[[#This Row],[WEG 
Rate]])), 0 )</f>
        <v>0</v>
      </c>
      <c r="AJ19" s="95">
        <f>Tbl_CBStaff_Site1[[#This Row],[AI 
Eligible Hrs]]*Tbl_CBStaff_Site1[[#This Row],[AI 
Eligible Rate]]</f>
        <v>0</v>
      </c>
      <c r="AK19" s="90">
        <f>Tbl_CBStaff_Site1[[#This Row],[AI 
Salary]]*0.175</f>
        <v>0</v>
      </c>
      <c r="AL19" s="91">
        <f>+Tbl_CBStaff_Site1[[#This Row],[AI 
Salary]]+Tbl_CBStaff_Site1[[#This Row],[AI 
Benefits]]</f>
        <v>0</v>
      </c>
    </row>
    <row r="20" spans="1:38" ht="16.899999999999999" customHeight="1" x14ac:dyDescent="0.45">
      <c r="A20" s="55"/>
      <c r="B20" s="50"/>
      <c r="C20" s="50"/>
      <c r="D20" s="50"/>
      <c r="E20" s="50"/>
      <c r="F20" s="88"/>
      <c r="G20" s="88"/>
      <c r="H20" s="88"/>
      <c r="I20" s="88"/>
      <c r="J20" s="52">
        <f>Tbl_CBStaff_Site1[[#This Row],[BASE HOURLY WAGE
(excl. WEG,GOF,WCF)]]+Tbl_CBStaff_Site1[[#This Row],[WAGE ENHANCEMENT GRANT (WEG)]]+Tbl_CBStaff_Site1[[#This Row],[GENERAL OPERATING FUND (GOF)]]+Tbl_CBStaff_Site1[[#This Row],[WORKFORCE COMP. (WCF)]]</f>
        <v>0</v>
      </c>
      <c r="K20" s="50" t="s">
        <v>97</v>
      </c>
      <c r="L20" s="53">
        <f>Tbl_CBStaff_Site1[[#This Row],[HRS/WK]]*Tbl_CBStaff_Site1[[#This Row],[WEEKS/YR]]*Tbl_CBStaff_Site1[[#This Row],[HOURLY 
WAGE]]</f>
        <v>0</v>
      </c>
      <c r="M20" s="54"/>
      <c r="N20" s="53">
        <f>Tbl_CBStaff_Site1[[#This Row],[TOTAL SALARIES]]*Tbl_CBStaff_Site1[[#This Row],[MANDATORY BENEFITS (%)]]</f>
        <v>0</v>
      </c>
      <c r="O20" s="53">
        <f>+Tbl_CBStaff_Site1[[#This Row],[TOTAL SALARIES]]+Tbl_CBStaff_Site1[[#This Row],[TOTAL 
BENEFITS]]</f>
        <v>0</v>
      </c>
      <c r="T2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0" s="89">
        <f>IF(Tbl_CBStaff_Site1[[#This Row],[WEG Eligibility]]="Yes",Tbl_CBStaff_Site1[[#This Row],[HRS/WK]]*Tbl_CBStaff_Site1[[#This Row],[WEEKS/YR]],0)</f>
        <v>0</v>
      </c>
      <c r="V20"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0" s="90">
        <f>Tbl_CBStaff_Site1[[#This Row],[WEG 
Eligible Hrs]]*Tbl_CBStaff_Site1[[#This Row],[WEG 
Rate]]</f>
        <v>0</v>
      </c>
      <c r="X20" s="90">
        <f>Tbl_CBStaff_Site1[[#This Row],[WEG 
Salary]]*0.175</f>
        <v>0</v>
      </c>
      <c r="Y20" s="90">
        <f>150*Tbl_CBStaff_Site1[[#This Row],[WEG 
Eligible Hrs]]/1754.5</f>
        <v>0</v>
      </c>
      <c r="Z20" s="91">
        <f>+Tbl_CBStaff_Site1[[#This Row],[WEG 
Salary]]+Tbl_CBStaff_Site1[[#This Row],[WEG 
Benefits]]+Tbl_CBStaff_Site1[[#This Row],[Suppl. Grant]]</f>
        <v>0</v>
      </c>
      <c r="AA20"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0" s="93" t="e">
        <f>IF(Tbl_CBStaff_Site1[[#This Row],[WF Eligibility]]="Yes", Tbl_CBStaff_Site1[[#This Row],[WEG 
Eligible Hrs]], 0 )</f>
        <v>#REF!</v>
      </c>
      <c r="AC20"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0" s="90" t="e">
        <f>Tbl_CBStaff_Site1[[#This Row],[WF Eligible Rate]]*Tbl_CBStaff_Site1[[#This Row],[WF Eligible Hrs]]</f>
        <v>#REF!</v>
      </c>
      <c r="AE20" s="90" t="e">
        <f>+Tbl_CBStaff_Site1[[#This Row],[WF Salary]]*0.175</f>
        <v>#REF!</v>
      </c>
      <c r="AF20" s="94" t="e">
        <f>+Tbl_CBStaff_Site1[[#This Row],[WF Salary]]+Tbl_CBStaff_Site1[[#This Row],[WF Benefits]]</f>
        <v>#REF!</v>
      </c>
      <c r="AG2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0" s="89">
        <f>IF(Tbl_CBStaff_Site1[[#This Row],[AI
Eligibility]]="Yes", Tbl_CBStaff_Site1[[#This Row],[WEG 
Eligible Hrs]], 0 )</f>
        <v>0</v>
      </c>
      <c r="AI20" s="90">
        <f>IF(Tbl_CBStaff_Site1[[#This Row],[AI
Eligibility]]="Yes", MIN(1, 25-(Tbl_CBStaff_Site1[[#This Row],[BASE HOURLY WAGE
(excl. WEG,GOF,WCF)]]+Tbl_CBStaff_Site1[[#This Row],[WEG 
Rate]])), 0 )</f>
        <v>0</v>
      </c>
      <c r="AJ20" s="95">
        <f>Tbl_CBStaff_Site1[[#This Row],[AI 
Eligible Hrs]]*Tbl_CBStaff_Site1[[#This Row],[AI 
Eligible Rate]]</f>
        <v>0</v>
      </c>
      <c r="AK20" s="90">
        <f>Tbl_CBStaff_Site1[[#This Row],[AI 
Salary]]*0.175</f>
        <v>0</v>
      </c>
      <c r="AL20" s="91">
        <f>+Tbl_CBStaff_Site1[[#This Row],[AI 
Salary]]+Tbl_CBStaff_Site1[[#This Row],[AI 
Benefits]]</f>
        <v>0</v>
      </c>
    </row>
    <row r="21" spans="1:38" ht="16.899999999999999" customHeight="1" outlineLevel="1" x14ac:dyDescent="0.45">
      <c r="A21" s="55"/>
      <c r="B21" s="96"/>
      <c r="C21" s="50"/>
      <c r="D21" s="50"/>
      <c r="E21" s="50"/>
      <c r="F21" s="88"/>
      <c r="G21" s="51"/>
      <c r="H21" s="51"/>
      <c r="I21" s="51"/>
      <c r="J21" s="52">
        <f>Tbl_CBStaff_Site1[[#This Row],[BASE HOURLY WAGE
(excl. WEG,GOF,WCF)]]+Tbl_CBStaff_Site1[[#This Row],[WAGE ENHANCEMENT GRANT (WEG)]]+Tbl_CBStaff_Site1[[#This Row],[GENERAL OPERATING FUND (GOF)]]+Tbl_CBStaff_Site1[[#This Row],[WORKFORCE COMP. (WCF)]]</f>
        <v>0</v>
      </c>
      <c r="K21" s="50"/>
      <c r="L21" s="53">
        <f>Tbl_CBStaff_Site1[[#This Row],[HRS/WK]]*Tbl_CBStaff_Site1[[#This Row],[WEEKS/YR]]*Tbl_CBStaff_Site1[[#This Row],[HOURLY 
WAGE]]</f>
        <v>0</v>
      </c>
      <c r="M21" s="54"/>
      <c r="N21" s="53">
        <f>Tbl_CBStaff_Site1[[#This Row],[TOTAL SALARIES]]*Tbl_CBStaff_Site1[[#This Row],[MANDATORY BENEFITS (%)]]</f>
        <v>0</v>
      </c>
      <c r="O21" s="53">
        <f>+Tbl_CBStaff_Site1[[#This Row],[TOTAL SALARIES]]+Tbl_CBStaff_Site1[[#This Row],[TOTAL 
BENEFITS]]</f>
        <v>0</v>
      </c>
      <c r="T2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1" s="89">
        <f>IF(Tbl_CBStaff_Site1[[#This Row],[WEG Eligibility]]="Yes",Tbl_CBStaff_Site1[[#This Row],[HRS/WK]]*Tbl_CBStaff_Site1[[#This Row],[WEEKS/YR]],0)</f>
        <v>0</v>
      </c>
      <c r="V21"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1" s="90">
        <f>Tbl_CBStaff_Site1[[#This Row],[WEG 
Eligible Hrs]]*Tbl_CBStaff_Site1[[#This Row],[WEG 
Rate]]</f>
        <v>0</v>
      </c>
      <c r="X21" s="90">
        <f>Tbl_CBStaff_Site1[[#This Row],[WEG 
Salary]]*0.175</f>
        <v>0</v>
      </c>
      <c r="Y21" s="90">
        <f>150*Tbl_CBStaff_Site1[[#This Row],[WEG 
Eligible Hrs]]/1754.5</f>
        <v>0</v>
      </c>
      <c r="Z21" s="91">
        <f>+Tbl_CBStaff_Site1[[#This Row],[WEG 
Salary]]+Tbl_CBStaff_Site1[[#This Row],[WEG 
Benefits]]+Tbl_CBStaff_Site1[[#This Row],[Suppl. Grant]]</f>
        <v>0</v>
      </c>
      <c r="AA21"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1" s="93" t="e">
        <f>IF(Tbl_CBStaff_Site1[[#This Row],[WF Eligibility]]="Yes", Tbl_CBStaff_Site1[[#This Row],[WEG 
Eligible Hrs]], 0 )</f>
        <v>#REF!</v>
      </c>
      <c r="AC21"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1" s="90" t="e">
        <f>Tbl_CBStaff_Site1[[#This Row],[WF Eligible Rate]]*Tbl_CBStaff_Site1[[#This Row],[WF Eligible Hrs]]</f>
        <v>#REF!</v>
      </c>
      <c r="AE21" s="90" t="e">
        <f>+Tbl_CBStaff_Site1[[#This Row],[WF Salary]]*0.175</f>
        <v>#REF!</v>
      </c>
      <c r="AF21" s="94" t="e">
        <f>+Tbl_CBStaff_Site1[[#This Row],[WF Salary]]+Tbl_CBStaff_Site1[[#This Row],[WF Benefits]]</f>
        <v>#REF!</v>
      </c>
      <c r="AG2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1" s="89">
        <f>IF(Tbl_CBStaff_Site1[[#This Row],[AI
Eligibility]]="Yes", Tbl_CBStaff_Site1[[#This Row],[WEG 
Eligible Hrs]], 0 )</f>
        <v>0</v>
      </c>
      <c r="AI21" s="90">
        <f>IF(Tbl_CBStaff_Site1[[#This Row],[AI
Eligibility]]="Yes", MIN(1, 25-(Tbl_CBStaff_Site1[[#This Row],[BASE HOURLY WAGE
(excl. WEG,GOF,WCF)]]+Tbl_CBStaff_Site1[[#This Row],[WEG 
Rate]])), 0 )</f>
        <v>0</v>
      </c>
      <c r="AJ21" s="95">
        <f>Tbl_CBStaff_Site1[[#This Row],[AI 
Eligible Hrs]]*Tbl_CBStaff_Site1[[#This Row],[AI 
Eligible Rate]]</f>
        <v>0</v>
      </c>
      <c r="AK21" s="90">
        <f>Tbl_CBStaff_Site1[[#This Row],[AI 
Salary]]*0.175</f>
        <v>0</v>
      </c>
      <c r="AL21" s="91">
        <f>+Tbl_CBStaff_Site1[[#This Row],[AI 
Salary]]+Tbl_CBStaff_Site1[[#This Row],[AI 
Benefits]]</f>
        <v>0</v>
      </c>
    </row>
    <row r="22" spans="1:38" ht="16.899999999999999" customHeight="1" outlineLevel="1" x14ac:dyDescent="0.45">
      <c r="A22" s="55"/>
      <c r="B22" s="96"/>
      <c r="C22" s="50"/>
      <c r="D22" s="50"/>
      <c r="E22" s="50"/>
      <c r="F22" s="88"/>
      <c r="G22" s="51"/>
      <c r="H22" s="51"/>
      <c r="I22" s="51"/>
      <c r="J22" s="52">
        <f>Tbl_CBStaff_Site1[[#This Row],[BASE HOURLY WAGE
(excl. WEG,GOF,WCF)]]+Tbl_CBStaff_Site1[[#This Row],[WAGE ENHANCEMENT GRANT (WEG)]]+Tbl_CBStaff_Site1[[#This Row],[GENERAL OPERATING FUND (GOF)]]+Tbl_CBStaff_Site1[[#This Row],[WORKFORCE COMP. (WCF)]]</f>
        <v>0</v>
      </c>
      <c r="K22" s="50"/>
      <c r="L22" s="53">
        <f>Tbl_CBStaff_Site1[[#This Row],[HRS/WK]]*Tbl_CBStaff_Site1[[#This Row],[WEEKS/YR]]*Tbl_CBStaff_Site1[[#This Row],[HOURLY 
WAGE]]</f>
        <v>0</v>
      </c>
      <c r="M22" s="54"/>
      <c r="N22" s="53">
        <f>Tbl_CBStaff_Site1[[#This Row],[TOTAL SALARIES]]*Tbl_CBStaff_Site1[[#This Row],[MANDATORY BENEFITS (%)]]</f>
        <v>0</v>
      </c>
      <c r="O22" s="53">
        <f>+Tbl_CBStaff_Site1[[#This Row],[TOTAL SALARIES]]+Tbl_CBStaff_Site1[[#This Row],[TOTAL 
BENEFITS]]</f>
        <v>0</v>
      </c>
      <c r="T2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2" s="89">
        <f>IF(Tbl_CBStaff_Site1[[#This Row],[WEG Eligibility]]="Yes",Tbl_CBStaff_Site1[[#This Row],[HRS/WK]]*Tbl_CBStaff_Site1[[#This Row],[WEEKS/YR]],0)</f>
        <v>0</v>
      </c>
      <c r="V22"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2" s="90">
        <f>Tbl_CBStaff_Site1[[#This Row],[WEG 
Eligible Hrs]]*Tbl_CBStaff_Site1[[#This Row],[WEG 
Rate]]</f>
        <v>0</v>
      </c>
      <c r="X22" s="90">
        <f>Tbl_CBStaff_Site1[[#This Row],[WEG 
Salary]]*0.175</f>
        <v>0</v>
      </c>
      <c r="Y22" s="90">
        <f>150*Tbl_CBStaff_Site1[[#This Row],[WEG 
Eligible Hrs]]/1754.5</f>
        <v>0</v>
      </c>
      <c r="Z22" s="91">
        <f>+Tbl_CBStaff_Site1[[#This Row],[WEG 
Salary]]+Tbl_CBStaff_Site1[[#This Row],[WEG 
Benefits]]+Tbl_CBStaff_Site1[[#This Row],[Suppl. Grant]]</f>
        <v>0</v>
      </c>
      <c r="AA22"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2" s="93" t="e">
        <f>IF(Tbl_CBStaff_Site1[[#This Row],[WF Eligibility]]="Yes", Tbl_CBStaff_Site1[[#This Row],[WEG 
Eligible Hrs]], 0 )</f>
        <v>#REF!</v>
      </c>
      <c r="AC22"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2" s="90" t="e">
        <f>Tbl_CBStaff_Site1[[#This Row],[WF Eligible Rate]]*Tbl_CBStaff_Site1[[#This Row],[WF Eligible Hrs]]</f>
        <v>#REF!</v>
      </c>
      <c r="AE22" s="90" t="e">
        <f>+Tbl_CBStaff_Site1[[#This Row],[WF Salary]]*0.175</f>
        <v>#REF!</v>
      </c>
      <c r="AF22" s="94" t="e">
        <f>+Tbl_CBStaff_Site1[[#This Row],[WF Salary]]+Tbl_CBStaff_Site1[[#This Row],[WF Benefits]]</f>
        <v>#REF!</v>
      </c>
      <c r="AG2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2" s="89">
        <f>IF(Tbl_CBStaff_Site1[[#This Row],[AI
Eligibility]]="Yes", Tbl_CBStaff_Site1[[#This Row],[WEG 
Eligible Hrs]], 0 )</f>
        <v>0</v>
      </c>
      <c r="AI22" s="90">
        <f>IF(Tbl_CBStaff_Site1[[#This Row],[AI
Eligibility]]="Yes", MIN(1, 25-(Tbl_CBStaff_Site1[[#This Row],[BASE HOURLY WAGE
(excl. WEG,GOF,WCF)]]+Tbl_CBStaff_Site1[[#This Row],[WEG 
Rate]])), 0 )</f>
        <v>0</v>
      </c>
      <c r="AJ22" s="95">
        <f>Tbl_CBStaff_Site1[[#This Row],[AI 
Eligible Hrs]]*Tbl_CBStaff_Site1[[#This Row],[AI 
Eligible Rate]]</f>
        <v>0</v>
      </c>
      <c r="AK22" s="90">
        <f>Tbl_CBStaff_Site1[[#This Row],[AI 
Salary]]*0.175</f>
        <v>0</v>
      </c>
      <c r="AL22" s="91">
        <f>+Tbl_CBStaff_Site1[[#This Row],[AI 
Salary]]+Tbl_CBStaff_Site1[[#This Row],[AI 
Benefits]]</f>
        <v>0</v>
      </c>
    </row>
    <row r="23" spans="1:38" ht="16.899999999999999" customHeight="1" outlineLevel="1" x14ac:dyDescent="0.45">
      <c r="A23" s="55"/>
      <c r="B23" s="96"/>
      <c r="C23" s="50"/>
      <c r="D23" s="50"/>
      <c r="E23" s="50"/>
      <c r="F23" s="88"/>
      <c r="G23" s="51"/>
      <c r="H23" s="51"/>
      <c r="I23" s="51"/>
      <c r="J23" s="52">
        <f>Tbl_CBStaff_Site1[[#This Row],[BASE HOURLY WAGE
(excl. WEG,GOF,WCF)]]+Tbl_CBStaff_Site1[[#This Row],[WAGE ENHANCEMENT GRANT (WEG)]]+Tbl_CBStaff_Site1[[#This Row],[GENERAL OPERATING FUND (GOF)]]+Tbl_CBStaff_Site1[[#This Row],[WORKFORCE COMP. (WCF)]]</f>
        <v>0</v>
      </c>
      <c r="K23" s="50"/>
      <c r="L23" s="53">
        <f>Tbl_CBStaff_Site1[[#This Row],[HRS/WK]]*Tbl_CBStaff_Site1[[#This Row],[WEEKS/YR]]*Tbl_CBStaff_Site1[[#This Row],[HOURLY 
WAGE]]</f>
        <v>0</v>
      </c>
      <c r="M23" s="54"/>
      <c r="N23" s="53">
        <f>Tbl_CBStaff_Site1[[#This Row],[TOTAL SALARIES]]*Tbl_CBStaff_Site1[[#This Row],[MANDATORY BENEFITS (%)]]</f>
        <v>0</v>
      </c>
      <c r="O23" s="53">
        <f>+Tbl_CBStaff_Site1[[#This Row],[TOTAL SALARIES]]+Tbl_CBStaff_Site1[[#This Row],[TOTAL 
BENEFITS]]</f>
        <v>0</v>
      </c>
      <c r="T2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3" s="89">
        <f>IF(Tbl_CBStaff_Site1[[#This Row],[WEG Eligibility]]="Yes",Tbl_CBStaff_Site1[[#This Row],[HRS/WK]]*Tbl_CBStaff_Site1[[#This Row],[WEEKS/YR]],0)</f>
        <v>0</v>
      </c>
      <c r="V23"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3" s="90">
        <f>Tbl_CBStaff_Site1[[#This Row],[WEG 
Eligible Hrs]]*Tbl_CBStaff_Site1[[#This Row],[WEG 
Rate]]</f>
        <v>0</v>
      </c>
      <c r="X23" s="90">
        <f>Tbl_CBStaff_Site1[[#This Row],[WEG 
Salary]]*0.175</f>
        <v>0</v>
      </c>
      <c r="Y23" s="90">
        <f>150*Tbl_CBStaff_Site1[[#This Row],[WEG 
Eligible Hrs]]/1754.5</f>
        <v>0</v>
      </c>
      <c r="Z23" s="91">
        <f>+Tbl_CBStaff_Site1[[#This Row],[WEG 
Salary]]+Tbl_CBStaff_Site1[[#This Row],[WEG 
Benefits]]+Tbl_CBStaff_Site1[[#This Row],[Suppl. Grant]]</f>
        <v>0</v>
      </c>
      <c r="AA23"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3" s="93" t="e">
        <f>IF(Tbl_CBStaff_Site1[[#This Row],[WF Eligibility]]="Yes", Tbl_CBStaff_Site1[[#This Row],[WEG 
Eligible Hrs]], 0 )</f>
        <v>#REF!</v>
      </c>
      <c r="AC23"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3" s="90" t="e">
        <f>Tbl_CBStaff_Site1[[#This Row],[WF Eligible Rate]]*Tbl_CBStaff_Site1[[#This Row],[WF Eligible Hrs]]</f>
        <v>#REF!</v>
      </c>
      <c r="AE23" s="90" t="e">
        <f>+Tbl_CBStaff_Site1[[#This Row],[WF Salary]]*0.175</f>
        <v>#REF!</v>
      </c>
      <c r="AF23" s="94" t="e">
        <f>+Tbl_CBStaff_Site1[[#This Row],[WF Salary]]+Tbl_CBStaff_Site1[[#This Row],[WF Benefits]]</f>
        <v>#REF!</v>
      </c>
      <c r="AG2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3" s="89">
        <f>IF(Tbl_CBStaff_Site1[[#This Row],[AI
Eligibility]]="Yes", Tbl_CBStaff_Site1[[#This Row],[WEG 
Eligible Hrs]], 0 )</f>
        <v>0</v>
      </c>
      <c r="AI23" s="90">
        <f>IF(Tbl_CBStaff_Site1[[#This Row],[AI
Eligibility]]="Yes", MIN(1, 25-(Tbl_CBStaff_Site1[[#This Row],[BASE HOURLY WAGE
(excl. WEG,GOF,WCF)]]+Tbl_CBStaff_Site1[[#This Row],[WEG 
Rate]])), 0 )</f>
        <v>0</v>
      </c>
      <c r="AJ23" s="95">
        <f>Tbl_CBStaff_Site1[[#This Row],[AI 
Eligible Hrs]]*Tbl_CBStaff_Site1[[#This Row],[AI 
Eligible Rate]]</f>
        <v>0</v>
      </c>
      <c r="AK23" s="90">
        <f>Tbl_CBStaff_Site1[[#This Row],[AI 
Salary]]*0.175</f>
        <v>0</v>
      </c>
      <c r="AL23" s="91">
        <f>+Tbl_CBStaff_Site1[[#This Row],[AI 
Salary]]+Tbl_CBStaff_Site1[[#This Row],[AI 
Benefits]]</f>
        <v>0</v>
      </c>
    </row>
    <row r="24" spans="1:38" ht="16.899999999999999" customHeight="1" outlineLevel="1" x14ac:dyDescent="0.45">
      <c r="A24" s="55"/>
      <c r="B24" s="96"/>
      <c r="C24" s="50"/>
      <c r="D24" s="50"/>
      <c r="E24" s="50"/>
      <c r="F24" s="88"/>
      <c r="G24" s="51"/>
      <c r="H24" s="51"/>
      <c r="I24" s="51"/>
      <c r="J24" s="52">
        <f>Tbl_CBStaff_Site1[[#This Row],[BASE HOURLY WAGE
(excl. WEG,GOF,WCF)]]+Tbl_CBStaff_Site1[[#This Row],[WAGE ENHANCEMENT GRANT (WEG)]]+Tbl_CBStaff_Site1[[#This Row],[GENERAL OPERATING FUND (GOF)]]+Tbl_CBStaff_Site1[[#This Row],[WORKFORCE COMP. (WCF)]]</f>
        <v>0</v>
      </c>
      <c r="K24" s="50"/>
      <c r="L24" s="53">
        <f>Tbl_CBStaff_Site1[[#This Row],[HRS/WK]]*Tbl_CBStaff_Site1[[#This Row],[WEEKS/YR]]*Tbl_CBStaff_Site1[[#This Row],[HOURLY 
WAGE]]</f>
        <v>0</v>
      </c>
      <c r="M24" s="54"/>
      <c r="N24" s="53">
        <f>Tbl_CBStaff_Site1[[#This Row],[TOTAL SALARIES]]*Tbl_CBStaff_Site1[[#This Row],[MANDATORY BENEFITS (%)]]</f>
        <v>0</v>
      </c>
      <c r="O24" s="53">
        <f>+Tbl_CBStaff_Site1[[#This Row],[TOTAL SALARIES]]+Tbl_CBStaff_Site1[[#This Row],[TOTAL 
BENEFITS]]</f>
        <v>0</v>
      </c>
      <c r="T2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4" s="89">
        <f>IF(Tbl_CBStaff_Site1[[#This Row],[WEG Eligibility]]="Yes",Tbl_CBStaff_Site1[[#This Row],[HRS/WK]]*Tbl_CBStaff_Site1[[#This Row],[WEEKS/YR]],0)</f>
        <v>0</v>
      </c>
      <c r="V24"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4" s="90">
        <f>Tbl_CBStaff_Site1[[#This Row],[WEG 
Eligible Hrs]]*Tbl_CBStaff_Site1[[#This Row],[WEG 
Rate]]</f>
        <v>0</v>
      </c>
      <c r="X24" s="90">
        <f>Tbl_CBStaff_Site1[[#This Row],[WEG 
Salary]]*0.175</f>
        <v>0</v>
      </c>
      <c r="Y24" s="90">
        <f>150*Tbl_CBStaff_Site1[[#This Row],[WEG 
Eligible Hrs]]/1754.5</f>
        <v>0</v>
      </c>
      <c r="Z24" s="91">
        <f>+Tbl_CBStaff_Site1[[#This Row],[WEG 
Salary]]+Tbl_CBStaff_Site1[[#This Row],[WEG 
Benefits]]+Tbl_CBStaff_Site1[[#This Row],[Suppl. Grant]]</f>
        <v>0</v>
      </c>
      <c r="AA24"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4" s="93" t="e">
        <f>IF(Tbl_CBStaff_Site1[[#This Row],[WF Eligibility]]="Yes", Tbl_CBStaff_Site1[[#This Row],[WEG 
Eligible Hrs]], 0 )</f>
        <v>#REF!</v>
      </c>
      <c r="AC24"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4" s="90" t="e">
        <f>Tbl_CBStaff_Site1[[#This Row],[WF Eligible Rate]]*Tbl_CBStaff_Site1[[#This Row],[WF Eligible Hrs]]</f>
        <v>#REF!</v>
      </c>
      <c r="AE24" s="90" t="e">
        <f>+Tbl_CBStaff_Site1[[#This Row],[WF Salary]]*0.175</f>
        <v>#REF!</v>
      </c>
      <c r="AF24" s="94" t="e">
        <f>+Tbl_CBStaff_Site1[[#This Row],[WF Salary]]+Tbl_CBStaff_Site1[[#This Row],[WF Benefits]]</f>
        <v>#REF!</v>
      </c>
      <c r="AG2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4" s="89">
        <f>IF(Tbl_CBStaff_Site1[[#This Row],[AI
Eligibility]]="Yes", Tbl_CBStaff_Site1[[#This Row],[WEG 
Eligible Hrs]], 0 )</f>
        <v>0</v>
      </c>
      <c r="AI24" s="90">
        <f>IF(Tbl_CBStaff_Site1[[#This Row],[AI
Eligibility]]="Yes", MIN(1, 25-(Tbl_CBStaff_Site1[[#This Row],[BASE HOURLY WAGE
(excl. WEG,GOF,WCF)]]+Tbl_CBStaff_Site1[[#This Row],[WEG 
Rate]])), 0 )</f>
        <v>0</v>
      </c>
      <c r="AJ24" s="95">
        <f>Tbl_CBStaff_Site1[[#This Row],[AI 
Eligible Hrs]]*Tbl_CBStaff_Site1[[#This Row],[AI 
Eligible Rate]]</f>
        <v>0</v>
      </c>
      <c r="AK24" s="90">
        <f>Tbl_CBStaff_Site1[[#This Row],[AI 
Salary]]*0.175</f>
        <v>0</v>
      </c>
      <c r="AL24" s="91">
        <f>+Tbl_CBStaff_Site1[[#This Row],[AI 
Salary]]+Tbl_CBStaff_Site1[[#This Row],[AI 
Benefits]]</f>
        <v>0</v>
      </c>
    </row>
    <row r="25" spans="1:38" ht="16.899999999999999" customHeight="1" outlineLevel="1" x14ac:dyDescent="0.45">
      <c r="A25" s="55"/>
      <c r="B25" s="96"/>
      <c r="C25" s="50"/>
      <c r="D25" s="50"/>
      <c r="E25" s="50"/>
      <c r="F25" s="88"/>
      <c r="G25" s="51"/>
      <c r="H25" s="51"/>
      <c r="I25" s="51"/>
      <c r="J25" s="52">
        <f>Tbl_CBStaff_Site1[[#This Row],[BASE HOURLY WAGE
(excl. WEG,GOF,WCF)]]+Tbl_CBStaff_Site1[[#This Row],[WAGE ENHANCEMENT GRANT (WEG)]]+Tbl_CBStaff_Site1[[#This Row],[GENERAL OPERATING FUND (GOF)]]+Tbl_CBStaff_Site1[[#This Row],[WORKFORCE COMP. (WCF)]]</f>
        <v>0</v>
      </c>
      <c r="K25" s="50"/>
      <c r="L25" s="53">
        <f>Tbl_CBStaff_Site1[[#This Row],[HRS/WK]]*Tbl_CBStaff_Site1[[#This Row],[WEEKS/YR]]*Tbl_CBStaff_Site1[[#This Row],[HOURLY 
WAGE]]</f>
        <v>0</v>
      </c>
      <c r="M25" s="54"/>
      <c r="N25" s="53">
        <f>Tbl_CBStaff_Site1[[#This Row],[TOTAL SALARIES]]*Tbl_CBStaff_Site1[[#This Row],[MANDATORY BENEFITS (%)]]</f>
        <v>0</v>
      </c>
      <c r="O25" s="53">
        <f>+Tbl_CBStaff_Site1[[#This Row],[TOTAL SALARIES]]+Tbl_CBStaff_Site1[[#This Row],[TOTAL 
BENEFITS]]</f>
        <v>0</v>
      </c>
      <c r="T2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5" s="89">
        <f>IF(Tbl_CBStaff_Site1[[#This Row],[WEG Eligibility]]="Yes",Tbl_CBStaff_Site1[[#This Row],[HRS/WK]]*Tbl_CBStaff_Site1[[#This Row],[WEEKS/YR]],0)</f>
        <v>0</v>
      </c>
      <c r="V25"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5" s="90">
        <f>Tbl_CBStaff_Site1[[#This Row],[WEG 
Eligible Hrs]]*Tbl_CBStaff_Site1[[#This Row],[WEG 
Rate]]</f>
        <v>0</v>
      </c>
      <c r="X25" s="90">
        <f>Tbl_CBStaff_Site1[[#This Row],[WEG 
Salary]]*0.175</f>
        <v>0</v>
      </c>
      <c r="Y25" s="90">
        <f>150*Tbl_CBStaff_Site1[[#This Row],[WEG 
Eligible Hrs]]/1754.5</f>
        <v>0</v>
      </c>
      <c r="Z25" s="91">
        <f>+Tbl_CBStaff_Site1[[#This Row],[WEG 
Salary]]+Tbl_CBStaff_Site1[[#This Row],[WEG 
Benefits]]+Tbl_CBStaff_Site1[[#This Row],[Suppl. Grant]]</f>
        <v>0</v>
      </c>
      <c r="AA25"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5" s="93" t="e">
        <f>IF(Tbl_CBStaff_Site1[[#This Row],[WF Eligibility]]="Yes", Tbl_CBStaff_Site1[[#This Row],[WEG 
Eligible Hrs]], 0 )</f>
        <v>#REF!</v>
      </c>
      <c r="AC25"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5" s="90" t="e">
        <f>Tbl_CBStaff_Site1[[#This Row],[WF Eligible Rate]]*Tbl_CBStaff_Site1[[#This Row],[WF Eligible Hrs]]</f>
        <v>#REF!</v>
      </c>
      <c r="AE25" s="90" t="e">
        <f>+Tbl_CBStaff_Site1[[#This Row],[WF Salary]]*0.175</f>
        <v>#REF!</v>
      </c>
      <c r="AF25" s="94" t="e">
        <f>+Tbl_CBStaff_Site1[[#This Row],[WF Salary]]+Tbl_CBStaff_Site1[[#This Row],[WF Benefits]]</f>
        <v>#REF!</v>
      </c>
      <c r="AG2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5" s="89">
        <f>IF(Tbl_CBStaff_Site1[[#This Row],[AI
Eligibility]]="Yes", Tbl_CBStaff_Site1[[#This Row],[WEG 
Eligible Hrs]], 0 )</f>
        <v>0</v>
      </c>
      <c r="AI25" s="90">
        <f>IF(Tbl_CBStaff_Site1[[#This Row],[AI
Eligibility]]="Yes", MIN(1, 25-(Tbl_CBStaff_Site1[[#This Row],[BASE HOURLY WAGE
(excl. WEG,GOF,WCF)]]+Tbl_CBStaff_Site1[[#This Row],[WEG 
Rate]])), 0 )</f>
        <v>0</v>
      </c>
      <c r="AJ25" s="95">
        <f>Tbl_CBStaff_Site1[[#This Row],[AI 
Eligible Hrs]]*Tbl_CBStaff_Site1[[#This Row],[AI 
Eligible Rate]]</f>
        <v>0</v>
      </c>
      <c r="AK25" s="90">
        <f>Tbl_CBStaff_Site1[[#This Row],[AI 
Salary]]*0.175</f>
        <v>0</v>
      </c>
      <c r="AL25" s="91">
        <f>+Tbl_CBStaff_Site1[[#This Row],[AI 
Salary]]+Tbl_CBStaff_Site1[[#This Row],[AI 
Benefits]]</f>
        <v>0</v>
      </c>
    </row>
    <row r="26" spans="1:38" ht="16.899999999999999" customHeight="1" outlineLevel="1" x14ac:dyDescent="0.45">
      <c r="A26" s="55"/>
      <c r="B26" s="96"/>
      <c r="C26" s="50"/>
      <c r="D26" s="50"/>
      <c r="E26" s="50"/>
      <c r="F26" s="88"/>
      <c r="G26" s="51"/>
      <c r="H26" s="51"/>
      <c r="I26" s="51"/>
      <c r="J26" s="52">
        <f>Tbl_CBStaff_Site1[[#This Row],[BASE HOURLY WAGE
(excl. WEG,GOF,WCF)]]+Tbl_CBStaff_Site1[[#This Row],[WAGE ENHANCEMENT GRANT (WEG)]]+Tbl_CBStaff_Site1[[#This Row],[GENERAL OPERATING FUND (GOF)]]+Tbl_CBStaff_Site1[[#This Row],[WORKFORCE COMP. (WCF)]]</f>
        <v>0</v>
      </c>
      <c r="K26" s="50"/>
      <c r="L26" s="53">
        <f>Tbl_CBStaff_Site1[[#This Row],[HRS/WK]]*Tbl_CBStaff_Site1[[#This Row],[WEEKS/YR]]*Tbl_CBStaff_Site1[[#This Row],[HOURLY 
WAGE]]</f>
        <v>0</v>
      </c>
      <c r="M26" s="54"/>
      <c r="N26" s="53">
        <f>Tbl_CBStaff_Site1[[#This Row],[TOTAL SALARIES]]*Tbl_CBStaff_Site1[[#This Row],[MANDATORY BENEFITS (%)]]</f>
        <v>0</v>
      </c>
      <c r="O26" s="53">
        <f>+Tbl_CBStaff_Site1[[#This Row],[TOTAL SALARIES]]+Tbl_CBStaff_Site1[[#This Row],[TOTAL 
BENEFITS]]</f>
        <v>0</v>
      </c>
      <c r="T2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6" s="89">
        <f>IF(Tbl_CBStaff_Site1[[#This Row],[WEG Eligibility]]="Yes",Tbl_CBStaff_Site1[[#This Row],[HRS/WK]]*Tbl_CBStaff_Site1[[#This Row],[WEEKS/YR]],0)</f>
        <v>0</v>
      </c>
      <c r="V26"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6" s="90">
        <f>Tbl_CBStaff_Site1[[#This Row],[WEG 
Eligible Hrs]]*Tbl_CBStaff_Site1[[#This Row],[WEG 
Rate]]</f>
        <v>0</v>
      </c>
      <c r="X26" s="90">
        <f>Tbl_CBStaff_Site1[[#This Row],[WEG 
Salary]]*0.175</f>
        <v>0</v>
      </c>
      <c r="Y26" s="90">
        <f>150*Tbl_CBStaff_Site1[[#This Row],[WEG 
Eligible Hrs]]/1754.5</f>
        <v>0</v>
      </c>
      <c r="Z26" s="91">
        <f>+Tbl_CBStaff_Site1[[#This Row],[WEG 
Salary]]+Tbl_CBStaff_Site1[[#This Row],[WEG 
Benefits]]+Tbl_CBStaff_Site1[[#This Row],[Suppl. Grant]]</f>
        <v>0</v>
      </c>
      <c r="AA26"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6" s="93" t="e">
        <f>IF(Tbl_CBStaff_Site1[[#This Row],[WF Eligibility]]="Yes", Tbl_CBStaff_Site1[[#This Row],[WEG 
Eligible Hrs]], 0 )</f>
        <v>#REF!</v>
      </c>
      <c r="AC26"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6" s="90" t="e">
        <f>Tbl_CBStaff_Site1[[#This Row],[WF Eligible Rate]]*Tbl_CBStaff_Site1[[#This Row],[WF Eligible Hrs]]</f>
        <v>#REF!</v>
      </c>
      <c r="AE26" s="90" t="e">
        <f>+Tbl_CBStaff_Site1[[#This Row],[WF Salary]]*0.175</f>
        <v>#REF!</v>
      </c>
      <c r="AF26" s="94" t="e">
        <f>+Tbl_CBStaff_Site1[[#This Row],[WF Salary]]+Tbl_CBStaff_Site1[[#This Row],[WF Benefits]]</f>
        <v>#REF!</v>
      </c>
      <c r="AG2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6" s="89">
        <f>IF(Tbl_CBStaff_Site1[[#This Row],[AI
Eligibility]]="Yes", Tbl_CBStaff_Site1[[#This Row],[WEG 
Eligible Hrs]], 0 )</f>
        <v>0</v>
      </c>
      <c r="AI26" s="90">
        <f>IF(Tbl_CBStaff_Site1[[#This Row],[AI
Eligibility]]="Yes", MIN(1, 25-(Tbl_CBStaff_Site1[[#This Row],[BASE HOURLY WAGE
(excl. WEG,GOF,WCF)]]+Tbl_CBStaff_Site1[[#This Row],[WEG 
Rate]])), 0 )</f>
        <v>0</v>
      </c>
      <c r="AJ26" s="95">
        <f>Tbl_CBStaff_Site1[[#This Row],[AI 
Eligible Hrs]]*Tbl_CBStaff_Site1[[#This Row],[AI 
Eligible Rate]]</f>
        <v>0</v>
      </c>
      <c r="AK26" s="90">
        <f>Tbl_CBStaff_Site1[[#This Row],[AI 
Salary]]*0.175</f>
        <v>0</v>
      </c>
      <c r="AL26" s="91">
        <f>+Tbl_CBStaff_Site1[[#This Row],[AI 
Salary]]+Tbl_CBStaff_Site1[[#This Row],[AI 
Benefits]]</f>
        <v>0</v>
      </c>
    </row>
    <row r="27" spans="1:38" ht="16.899999999999999" customHeight="1" outlineLevel="1" x14ac:dyDescent="0.45">
      <c r="A27" s="55"/>
      <c r="B27" s="96"/>
      <c r="C27" s="50"/>
      <c r="D27" s="50"/>
      <c r="E27" s="50"/>
      <c r="F27" s="88"/>
      <c r="G27" s="51"/>
      <c r="H27" s="51"/>
      <c r="I27" s="51"/>
      <c r="J27" s="52">
        <f>Tbl_CBStaff_Site1[[#This Row],[BASE HOURLY WAGE
(excl. WEG,GOF,WCF)]]+Tbl_CBStaff_Site1[[#This Row],[WAGE ENHANCEMENT GRANT (WEG)]]+Tbl_CBStaff_Site1[[#This Row],[GENERAL OPERATING FUND (GOF)]]+Tbl_CBStaff_Site1[[#This Row],[WORKFORCE COMP. (WCF)]]</f>
        <v>0</v>
      </c>
      <c r="K27" s="50"/>
      <c r="L27" s="53">
        <f>Tbl_CBStaff_Site1[[#This Row],[HRS/WK]]*Tbl_CBStaff_Site1[[#This Row],[WEEKS/YR]]*Tbl_CBStaff_Site1[[#This Row],[HOURLY 
WAGE]]</f>
        <v>0</v>
      </c>
      <c r="M27" s="54"/>
      <c r="N27" s="53">
        <f>Tbl_CBStaff_Site1[[#This Row],[TOTAL SALARIES]]*Tbl_CBStaff_Site1[[#This Row],[MANDATORY BENEFITS (%)]]</f>
        <v>0</v>
      </c>
      <c r="O27" s="53">
        <f>+Tbl_CBStaff_Site1[[#This Row],[TOTAL SALARIES]]+Tbl_CBStaff_Site1[[#This Row],[TOTAL 
BENEFITS]]</f>
        <v>0</v>
      </c>
      <c r="T2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7" s="89">
        <f>IF(Tbl_CBStaff_Site1[[#This Row],[WEG Eligibility]]="Yes",Tbl_CBStaff_Site1[[#This Row],[HRS/WK]]*Tbl_CBStaff_Site1[[#This Row],[WEEKS/YR]],0)</f>
        <v>0</v>
      </c>
      <c r="V27"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7" s="90">
        <f>Tbl_CBStaff_Site1[[#This Row],[WEG 
Eligible Hrs]]*Tbl_CBStaff_Site1[[#This Row],[WEG 
Rate]]</f>
        <v>0</v>
      </c>
      <c r="X27" s="90">
        <f>Tbl_CBStaff_Site1[[#This Row],[WEG 
Salary]]*0.175</f>
        <v>0</v>
      </c>
      <c r="Y27" s="90">
        <f>150*Tbl_CBStaff_Site1[[#This Row],[WEG 
Eligible Hrs]]/1754.5</f>
        <v>0</v>
      </c>
      <c r="Z27" s="91">
        <f>+Tbl_CBStaff_Site1[[#This Row],[WEG 
Salary]]+Tbl_CBStaff_Site1[[#This Row],[WEG 
Benefits]]+Tbl_CBStaff_Site1[[#This Row],[Suppl. Grant]]</f>
        <v>0</v>
      </c>
      <c r="AA27"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7" s="93" t="e">
        <f>IF(Tbl_CBStaff_Site1[[#This Row],[WF Eligibility]]="Yes", Tbl_CBStaff_Site1[[#This Row],[WEG 
Eligible Hrs]], 0 )</f>
        <v>#REF!</v>
      </c>
      <c r="AC27"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7" s="90" t="e">
        <f>Tbl_CBStaff_Site1[[#This Row],[WF Eligible Rate]]*Tbl_CBStaff_Site1[[#This Row],[WF Eligible Hrs]]</f>
        <v>#REF!</v>
      </c>
      <c r="AE27" s="90" t="e">
        <f>+Tbl_CBStaff_Site1[[#This Row],[WF Salary]]*0.175</f>
        <v>#REF!</v>
      </c>
      <c r="AF27" s="94" t="e">
        <f>+Tbl_CBStaff_Site1[[#This Row],[WF Salary]]+Tbl_CBStaff_Site1[[#This Row],[WF Benefits]]</f>
        <v>#REF!</v>
      </c>
      <c r="AG2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7" s="89">
        <f>IF(Tbl_CBStaff_Site1[[#This Row],[AI
Eligibility]]="Yes", Tbl_CBStaff_Site1[[#This Row],[WEG 
Eligible Hrs]], 0 )</f>
        <v>0</v>
      </c>
      <c r="AI27" s="90">
        <f>IF(Tbl_CBStaff_Site1[[#This Row],[AI
Eligibility]]="Yes", MIN(1, 25-(Tbl_CBStaff_Site1[[#This Row],[BASE HOURLY WAGE
(excl. WEG,GOF,WCF)]]+Tbl_CBStaff_Site1[[#This Row],[WEG 
Rate]])), 0 )</f>
        <v>0</v>
      </c>
      <c r="AJ27" s="95">
        <f>Tbl_CBStaff_Site1[[#This Row],[AI 
Eligible Hrs]]*Tbl_CBStaff_Site1[[#This Row],[AI 
Eligible Rate]]</f>
        <v>0</v>
      </c>
      <c r="AK27" s="90">
        <f>Tbl_CBStaff_Site1[[#This Row],[AI 
Salary]]*0.175</f>
        <v>0</v>
      </c>
      <c r="AL27" s="91">
        <f>+Tbl_CBStaff_Site1[[#This Row],[AI 
Salary]]+Tbl_CBStaff_Site1[[#This Row],[AI 
Benefits]]</f>
        <v>0</v>
      </c>
    </row>
    <row r="28" spans="1:38" ht="16.899999999999999" customHeight="1" outlineLevel="1" x14ac:dyDescent="0.45">
      <c r="A28" s="55"/>
      <c r="B28" s="96"/>
      <c r="C28" s="50"/>
      <c r="D28" s="50"/>
      <c r="E28" s="50"/>
      <c r="F28" s="88"/>
      <c r="G28" s="51"/>
      <c r="H28" s="51"/>
      <c r="I28" s="51"/>
      <c r="J28" s="52">
        <f>Tbl_CBStaff_Site1[[#This Row],[BASE HOURLY WAGE
(excl. WEG,GOF,WCF)]]+Tbl_CBStaff_Site1[[#This Row],[WAGE ENHANCEMENT GRANT (WEG)]]+Tbl_CBStaff_Site1[[#This Row],[GENERAL OPERATING FUND (GOF)]]+Tbl_CBStaff_Site1[[#This Row],[WORKFORCE COMP. (WCF)]]</f>
        <v>0</v>
      </c>
      <c r="K28" s="50"/>
      <c r="L28" s="53">
        <f>Tbl_CBStaff_Site1[[#This Row],[HRS/WK]]*Tbl_CBStaff_Site1[[#This Row],[WEEKS/YR]]*Tbl_CBStaff_Site1[[#This Row],[HOURLY 
WAGE]]</f>
        <v>0</v>
      </c>
      <c r="M28" s="54"/>
      <c r="N28" s="53">
        <f>Tbl_CBStaff_Site1[[#This Row],[TOTAL SALARIES]]*Tbl_CBStaff_Site1[[#This Row],[MANDATORY BENEFITS (%)]]</f>
        <v>0</v>
      </c>
      <c r="O28" s="53">
        <f>+Tbl_CBStaff_Site1[[#This Row],[TOTAL SALARIES]]+Tbl_CBStaff_Site1[[#This Row],[TOTAL 
BENEFITS]]</f>
        <v>0</v>
      </c>
      <c r="T2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8" s="89">
        <f>IF(Tbl_CBStaff_Site1[[#This Row],[WEG Eligibility]]="Yes",Tbl_CBStaff_Site1[[#This Row],[HRS/WK]]*Tbl_CBStaff_Site1[[#This Row],[WEEKS/YR]],0)</f>
        <v>0</v>
      </c>
      <c r="V28"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8" s="90">
        <f>Tbl_CBStaff_Site1[[#This Row],[WEG 
Eligible Hrs]]*Tbl_CBStaff_Site1[[#This Row],[WEG 
Rate]]</f>
        <v>0</v>
      </c>
      <c r="X28" s="90">
        <f>Tbl_CBStaff_Site1[[#This Row],[WEG 
Salary]]*0.175</f>
        <v>0</v>
      </c>
      <c r="Y28" s="90">
        <f>150*Tbl_CBStaff_Site1[[#This Row],[WEG 
Eligible Hrs]]/1754.5</f>
        <v>0</v>
      </c>
      <c r="Z28" s="91">
        <f>+Tbl_CBStaff_Site1[[#This Row],[WEG 
Salary]]+Tbl_CBStaff_Site1[[#This Row],[WEG 
Benefits]]+Tbl_CBStaff_Site1[[#This Row],[Suppl. Grant]]</f>
        <v>0</v>
      </c>
      <c r="AA28"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8" s="93" t="e">
        <f>IF(Tbl_CBStaff_Site1[[#This Row],[WF Eligibility]]="Yes", Tbl_CBStaff_Site1[[#This Row],[WEG 
Eligible Hrs]], 0 )</f>
        <v>#REF!</v>
      </c>
      <c r="AC28"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8" s="90" t="e">
        <f>Tbl_CBStaff_Site1[[#This Row],[WF Eligible Rate]]*Tbl_CBStaff_Site1[[#This Row],[WF Eligible Hrs]]</f>
        <v>#REF!</v>
      </c>
      <c r="AE28" s="90" t="e">
        <f>+Tbl_CBStaff_Site1[[#This Row],[WF Salary]]*0.175</f>
        <v>#REF!</v>
      </c>
      <c r="AF28" s="94" t="e">
        <f>+Tbl_CBStaff_Site1[[#This Row],[WF Salary]]+Tbl_CBStaff_Site1[[#This Row],[WF Benefits]]</f>
        <v>#REF!</v>
      </c>
      <c r="AG2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8" s="89">
        <f>IF(Tbl_CBStaff_Site1[[#This Row],[AI
Eligibility]]="Yes", Tbl_CBStaff_Site1[[#This Row],[WEG 
Eligible Hrs]], 0 )</f>
        <v>0</v>
      </c>
      <c r="AI28" s="90">
        <f>IF(Tbl_CBStaff_Site1[[#This Row],[AI
Eligibility]]="Yes", MIN(1, 25-(Tbl_CBStaff_Site1[[#This Row],[BASE HOURLY WAGE
(excl. WEG,GOF,WCF)]]+Tbl_CBStaff_Site1[[#This Row],[WEG 
Rate]])), 0 )</f>
        <v>0</v>
      </c>
      <c r="AJ28" s="95">
        <f>Tbl_CBStaff_Site1[[#This Row],[AI 
Eligible Hrs]]*Tbl_CBStaff_Site1[[#This Row],[AI 
Eligible Rate]]</f>
        <v>0</v>
      </c>
      <c r="AK28" s="90">
        <f>Tbl_CBStaff_Site1[[#This Row],[AI 
Salary]]*0.175</f>
        <v>0</v>
      </c>
      <c r="AL28" s="91">
        <f>+Tbl_CBStaff_Site1[[#This Row],[AI 
Salary]]+Tbl_CBStaff_Site1[[#This Row],[AI 
Benefits]]</f>
        <v>0</v>
      </c>
    </row>
    <row r="29" spans="1:38" ht="16.899999999999999" customHeight="1" outlineLevel="1" x14ac:dyDescent="0.45">
      <c r="A29" s="55"/>
      <c r="B29" s="96"/>
      <c r="C29" s="50"/>
      <c r="D29" s="50"/>
      <c r="E29" s="50"/>
      <c r="F29" s="88"/>
      <c r="G29" s="51"/>
      <c r="H29" s="51"/>
      <c r="I29" s="51"/>
      <c r="J29" s="52">
        <f>Tbl_CBStaff_Site1[[#This Row],[BASE HOURLY WAGE
(excl. WEG,GOF,WCF)]]+Tbl_CBStaff_Site1[[#This Row],[WAGE ENHANCEMENT GRANT (WEG)]]+Tbl_CBStaff_Site1[[#This Row],[GENERAL OPERATING FUND (GOF)]]+Tbl_CBStaff_Site1[[#This Row],[WORKFORCE COMP. (WCF)]]</f>
        <v>0</v>
      </c>
      <c r="K29" s="50"/>
      <c r="L29" s="53">
        <f>Tbl_CBStaff_Site1[[#This Row],[HRS/WK]]*Tbl_CBStaff_Site1[[#This Row],[WEEKS/YR]]*Tbl_CBStaff_Site1[[#This Row],[HOURLY 
WAGE]]</f>
        <v>0</v>
      </c>
      <c r="M29" s="54"/>
      <c r="N29" s="53">
        <f>Tbl_CBStaff_Site1[[#This Row],[TOTAL SALARIES]]*Tbl_CBStaff_Site1[[#This Row],[MANDATORY BENEFITS (%)]]</f>
        <v>0</v>
      </c>
      <c r="O29" s="53">
        <f>+Tbl_CBStaff_Site1[[#This Row],[TOTAL SALARIES]]+Tbl_CBStaff_Site1[[#This Row],[TOTAL 
BENEFITS]]</f>
        <v>0</v>
      </c>
      <c r="T2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29" s="89">
        <f>IF(Tbl_CBStaff_Site1[[#This Row],[WEG Eligibility]]="Yes",Tbl_CBStaff_Site1[[#This Row],[HRS/WK]]*Tbl_CBStaff_Site1[[#This Row],[WEEKS/YR]],0)</f>
        <v>0</v>
      </c>
      <c r="V29"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29" s="90">
        <f>Tbl_CBStaff_Site1[[#This Row],[WEG 
Eligible Hrs]]*Tbl_CBStaff_Site1[[#This Row],[WEG 
Rate]]</f>
        <v>0</v>
      </c>
      <c r="X29" s="90">
        <f>Tbl_CBStaff_Site1[[#This Row],[WEG 
Salary]]*0.175</f>
        <v>0</v>
      </c>
      <c r="Y29" s="90">
        <f>150*Tbl_CBStaff_Site1[[#This Row],[WEG 
Eligible Hrs]]/1754.5</f>
        <v>0</v>
      </c>
      <c r="Z29" s="91">
        <f>+Tbl_CBStaff_Site1[[#This Row],[WEG 
Salary]]+Tbl_CBStaff_Site1[[#This Row],[WEG 
Benefits]]+Tbl_CBStaff_Site1[[#This Row],[Suppl. Grant]]</f>
        <v>0</v>
      </c>
      <c r="AA29"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29" s="93" t="e">
        <f>IF(Tbl_CBStaff_Site1[[#This Row],[WF Eligibility]]="Yes", Tbl_CBStaff_Site1[[#This Row],[WEG 
Eligible Hrs]], 0 )</f>
        <v>#REF!</v>
      </c>
      <c r="AC29"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29" s="90" t="e">
        <f>Tbl_CBStaff_Site1[[#This Row],[WF Eligible Rate]]*Tbl_CBStaff_Site1[[#This Row],[WF Eligible Hrs]]</f>
        <v>#REF!</v>
      </c>
      <c r="AE29" s="90" t="e">
        <f>+Tbl_CBStaff_Site1[[#This Row],[WF Salary]]*0.175</f>
        <v>#REF!</v>
      </c>
      <c r="AF29" s="94" t="e">
        <f>+Tbl_CBStaff_Site1[[#This Row],[WF Salary]]+Tbl_CBStaff_Site1[[#This Row],[WF Benefits]]</f>
        <v>#REF!</v>
      </c>
      <c r="AG2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29" s="89">
        <f>IF(Tbl_CBStaff_Site1[[#This Row],[AI
Eligibility]]="Yes", Tbl_CBStaff_Site1[[#This Row],[WEG 
Eligible Hrs]], 0 )</f>
        <v>0</v>
      </c>
      <c r="AI29" s="90">
        <f>IF(Tbl_CBStaff_Site1[[#This Row],[AI
Eligibility]]="Yes", MIN(1, 25-(Tbl_CBStaff_Site1[[#This Row],[BASE HOURLY WAGE
(excl. WEG,GOF,WCF)]]+Tbl_CBStaff_Site1[[#This Row],[WEG 
Rate]])), 0 )</f>
        <v>0</v>
      </c>
      <c r="AJ29" s="95">
        <f>Tbl_CBStaff_Site1[[#This Row],[AI 
Eligible Hrs]]*Tbl_CBStaff_Site1[[#This Row],[AI 
Eligible Rate]]</f>
        <v>0</v>
      </c>
      <c r="AK29" s="90">
        <f>Tbl_CBStaff_Site1[[#This Row],[AI 
Salary]]*0.175</f>
        <v>0</v>
      </c>
      <c r="AL29" s="91">
        <f>+Tbl_CBStaff_Site1[[#This Row],[AI 
Salary]]+Tbl_CBStaff_Site1[[#This Row],[AI 
Benefits]]</f>
        <v>0</v>
      </c>
    </row>
    <row r="30" spans="1:38" ht="16.899999999999999" customHeight="1" outlineLevel="1" x14ac:dyDescent="0.45">
      <c r="A30" s="55"/>
      <c r="B30" s="96"/>
      <c r="C30" s="50"/>
      <c r="D30" s="50"/>
      <c r="E30" s="50"/>
      <c r="F30" s="88"/>
      <c r="G30" s="51"/>
      <c r="H30" s="51"/>
      <c r="I30" s="51"/>
      <c r="J30" s="52">
        <f>Tbl_CBStaff_Site1[[#This Row],[BASE HOURLY WAGE
(excl. WEG,GOF,WCF)]]+Tbl_CBStaff_Site1[[#This Row],[WAGE ENHANCEMENT GRANT (WEG)]]+Tbl_CBStaff_Site1[[#This Row],[GENERAL OPERATING FUND (GOF)]]+Tbl_CBStaff_Site1[[#This Row],[WORKFORCE COMP. (WCF)]]</f>
        <v>0</v>
      </c>
      <c r="K30" s="50"/>
      <c r="L30" s="53">
        <f>Tbl_CBStaff_Site1[[#This Row],[HRS/WK]]*Tbl_CBStaff_Site1[[#This Row],[WEEKS/YR]]*Tbl_CBStaff_Site1[[#This Row],[HOURLY 
WAGE]]</f>
        <v>0</v>
      </c>
      <c r="M30" s="54"/>
      <c r="N30" s="53">
        <f>Tbl_CBStaff_Site1[[#This Row],[TOTAL SALARIES]]*Tbl_CBStaff_Site1[[#This Row],[MANDATORY BENEFITS (%)]]</f>
        <v>0</v>
      </c>
      <c r="O30" s="53">
        <f>+Tbl_CBStaff_Site1[[#This Row],[TOTAL SALARIES]]+Tbl_CBStaff_Site1[[#This Row],[TOTAL 
BENEFITS]]</f>
        <v>0</v>
      </c>
      <c r="T3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0" s="89">
        <f>IF(Tbl_CBStaff_Site1[[#This Row],[WEG Eligibility]]="Yes",Tbl_CBStaff_Site1[[#This Row],[HRS/WK]]*Tbl_CBStaff_Site1[[#This Row],[WEEKS/YR]],0)</f>
        <v>0</v>
      </c>
      <c r="V30"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0" s="90">
        <f>Tbl_CBStaff_Site1[[#This Row],[WEG 
Eligible Hrs]]*Tbl_CBStaff_Site1[[#This Row],[WEG 
Rate]]</f>
        <v>0</v>
      </c>
      <c r="X30" s="90">
        <f>Tbl_CBStaff_Site1[[#This Row],[WEG 
Salary]]*0.175</f>
        <v>0</v>
      </c>
      <c r="Y30" s="90">
        <f>150*Tbl_CBStaff_Site1[[#This Row],[WEG 
Eligible Hrs]]/1754.5</f>
        <v>0</v>
      </c>
      <c r="Z30" s="91">
        <f>+Tbl_CBStaff_Site1[[#This Row],[WEG 
Salary]]+Tbl_CBStaff_Site1[[#This Row],[WEG 
Benefits]]+Tbl_CBStaff_Site1[[#This Row],[Suppl. Grant]]</f>
        <v>0</v>
      </c>
      <c r="AA30"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0" s="93" t="e">
        <f>IF(Tbl_CBStaff_Site1[[#This Row],[WF Eligibility]]="Yes", Tbl_CBStaff_Site1[[#This Row],[WEG 
Eligible Hrs]], 0 )</f>
        <v>#REF!</v>
      </c>
      <c r="AC30"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0" s="90" t="e">
        <f>Tbl_CBStaff_Site1[[#This Row],[WF Eligible Rate]]*Tbl_CBStaff_Site1[[#This Row],[WF Eligible Hrs]]</f>
        <v>#REF!</v>
      </c>
      <c r="AE30" s="90" t="e">
        <f>+Tbl_CBStaff_Site1[[#This Row],[WF Salary]]*0.175</f>
        <v>#REF!</v>
      </c>
      <c r="AF30" s="94" t="e">
        <f>+Tbl_CBStaff_Site1[[#This Row],[WF Salary]]+Tbl_CBStaff_Site1[[#This Row],[WF Benefits]]</f>
        <v>#REF!</v>
      </c>
      <c r="AG3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0" s="89">
        <f>IF(Tbl_CBStaff_Site1[[#This Row],[AI
Eligibility]]="Yes", Tbl_CBStaff_Site1[[#This Row],[WEG 
Eligible Hrs]], 0 )</f>
        <v>0</v>
      </c>
      <c r="AI30" s="90">
        <f>IF(Tbl_CBStaff_Site1[[#This Row],[AI
Eligibility]]="Yes", MIN(1, 25-(Tbl_CBStaff_Site1[[#This Row],[BASE HOURLY WAGE
(excl. WEG,GOF,WCF)]]+Tbl_CBStaff_Site1[[#This Row],[WEG 
Rate]])), 0 )</f>
        <v>0</v>
      </c>
      <c r="AJ30" s="95">
        <f>Tbl_CBStaff_Site1[[#This Row],[AI 
Eligible Hrs]]*Tbl_CBStaff_Site1[[#This Row],[AI 
Eligible Rate]]</f>
        <v>0</v>
      </c>
      <c r="AK30" s="90">
        <f>Tbl_CBStaff_Site1[[#This Row],[AI 
Salary]]*0.175</f>
        <v>0</v>
      </c>
      <c r="AL30" s="91">
        <f>+Tbl_CBStaff_Site1[[#This Row],[AI 
Salary]]+Tbl_CBStaff_Site1[[#This Row],[AI 
Benefits]]</f>
        <v>0</v>
      </c>
    </row>
    <row r="31" spans="1:38" ht="16.899999999999999" customHeight="1" outlineLevel="1" x14ac:dyDescent="0.45">
      <c r="A31" s="55"/>
      <c r="B31" s="96"/>
      <c r="C31" s="50"/>
      <c r="D31" s="50"/>
      <c r="E31" s="50"/>
      <c r="F31" s="88"/>
      <c r="G31" s="51"/>
      <c r="H31" s="51"/>
      <c r="I31" s="51"/>
      <c r="J31" s="52">
        <f>Tbl_CBStaff_Site1[[#This Row],[BASE HOURLY WAGE
(excl. WEG,GOF,WCF)]]+Tbl_CBStaff_Site1[[#This Row],[WAGE ENHANCEMENT GRANT (WEG)]]+Tbl_CBStaff_Site1[[#This Row],[GENERAL OPERATING FUND (GOF)]]+Tbl_CBStaff_Site1[[#This Row],[WORKFORCE COMP. (WCF)]]</f>
        <v>0</v>
      </c>
      <c r="K31" s="50"/>
      <c r="L31" s="53">
        <f>Tbl_CBStaff_Site1[[#This Row],[HRS/WK]]*Tbl_CBStaff_Site1[[#This Row],[WEEKS/YR]]*Tbl_CBStaff_Site1[[#This Row],[HOURLY 
WAGE]]</f>
        <v>0</v>
      </c>
      <c r="M31" s="54"/>
      <c r="N31" s="53">
        <f>Tbl_CBStaff_Site1[[#This Row],[TOTAL SALARIES]]*Tbl_CBStaff_Site1[[#This Row],[MANDATORY BENEFITS (%)]]</f>
        <v>0</v>
      </c>
      <c r="O31" s="53">
        <f>+Tbl_CBStaff_Site1[[#This Row],[TOTAL SALARIES]]+Tbl_CBStaff_Site1[[#This Row],[TOTAL 
BENEFITS]]</f>
        <v>0</v>
      </c>
      <c r="T3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1" s="89">
        <f>IF(Tbl_CBStaff_Site1[[#This Row],[WEG Eligibility]]="Yes",Tbl_CBStaff_Site1[[#This Row],[HRS/WK]]*Tbl_CBStaff_Site1[[#This Row],[WEEKS/YR]],0)</f>
        <v>0</v>
      </c>
      <c r="V31"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1" s="90">
        <f>Tbl_CBStaff_Site1[[#This Row],[WEG 
Eligible Hrs]]*Tbl_CBStaff_Site1[[#This Row],[WEG 
Rate]]</f>
        <v>0</v>
      </c>
      <c r="X31" s="90">
        <f>Tbl_CBStaff_Site1[[#This Row],[WEG 
Salary]]*0.175</f>
        <v>0</v>
      </c>
      <c r="Y31" s="90">
        <f>150*Tbl_CBStaff_Site1[[#This Row],[WEG 
Eligible Hrs]]/1754.5</f>
        <v>0</v>
      </c>
      <c r="Z31" s="91">
        <f>+Tbl_CBStaff_Site1[[#This Row],[WEG 
Salary]]+Tbl_CBStaff_Site1[[#This Row],[WEG 
Benefits]]+Tbl_CBStaff_Site1[[#This Row],[Suppl. Grant]]</f>
        <v>0</v>
      </c>
      <c r="AA31"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1" s="93" t="e">
        <f>IF(Tbl_CBStaff_Site1[[#This Row],[WF Eligibility]]="Yes", Tbl_CBStaff_Site1[[#This Row],[WEG 
Eligible Hrs]], 0 )</f>
        <v>#REF!</v>
      </c>
      <c r="AC31"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1" s="90" t="e">
        <f>Tbl_CBStaff_Site1[[#This Row],[WF Eligible Rate]]*Tbl_CBStaff_Site1[[#This Row],[WF Eligible Hrs]]</f>
        <v>#REF!</v>
      </c>
      <c r="AE31" s="90" t="e">
        <f>+Tbl_CBStaff_Site1[[#This Row],[WF Salary]]*0.175</f>
        <v>#REF!</v>
      </c>
      <c r="AF31" s="94" t="e">
        <f>+Tbl_CBStaff_Site1[[#This Row],[WF Salary]]+Tbl_CBStaff_Site1[[#This Row],[WF Benefits]]</f>
        <v>#REF!</v>
      </c>
      <c r="AG3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1" s="89">
        <f>IF(Tbl_CBStaff_Site1[[#This Row],[AI
Eligibility]]="Yes", Tbl_CBStaff_Site1[[#This Row],[WEG 
Eligible Hrs]], 0 )</f>
        <v>0</v>
      </c>
      <c r="AI31" s="90">
        <f>IF(Tbl_CBStaff_Site1[[#This Row],[AI
Eligibility]]="Yes", MIN(1, 25-(Tbl_CBStaff_Site1[[#This Row],[BASE HOURLY WAGE
(excl. WEG,GOF,WCF)]]+Tbl_CBStaff_Site1[[#This Row],[WEG 
Rate]])), 0 )</f>
        <v>0</v>
      </c>
      <c r="AJ31" s="95">
        <f>Tbl_CBStaff_Site1[[#This Row],[AI 
Eligible Hrs]]*Tbl_CBStaff_Site1[[#This Row],[AI 
Eligible Rate]]</f>
        <v>0</v>
      </c>
      <c r="AK31" s="90">
        <f>Tbl_CBStaff_Site1[[#This Row],[AI 
Salary]]*0.175</f>
        <v>0</v>
      </c>
      <c r="AL31" s="91">
        <f>+Tbl_CBStaff_Site1[[#This Row],[AI 
Salary]]+Tbl_CBStaff_Site1[[#This Row],[AI 
Benefits]]</f>
        <v>0</v>
      </c>
    </row>
    <row r="32" spans="1:38" ht="16.899999999999999" customHeight="1" outlineLevel="1" x14ac:dyDescent="0.45">
      <c r="A32" s="55"/>
      <c r="B32" s="96"/>
      <c r="C32" s="50"/>
      <c r="D32" s="50"/>
      <c r="E32" s="50"/>
      <c r="F32" s="88"/>
      <c r="G32" s="51"/>
      <c r="H32" s="51"/>
      <c r="I32" s="51"/>
      <c r="J32" s="52">
        <f>Tbl_CBStaff_Site1[[#This Row],[BASE HOURLY WAGE
(excl. WEG,GOF,WCF)]]+Tbl_CBStaff_Site1[[#This Row],[WAGE ENHANCEMENT GRANT (WEG)]]+Tbl_CBStaff_Site1[[#This Row],[GENERAL OPERATING FUND (GOF)]]+Tbl_CBStaff_Site1[[#This Row],[WORKFORCE COMP. (WCF)]]</f>
        <v>0</v>
      </c>
      <c r="K32" s="50"/>
      <c r="L32" s="53">
        <f>Tbl_CBStaff_Site1[[#This Row],[HRS/WK]]*Tbl_CBStaff_Site1[[#This Row],[WEEKS/YR]]*Tbl_CBStaff_Site1[[#This Row],[HOURLY 
WAGE]]</f>
        <v>0</v>
      </c>
      <c r="M32" s="54"/>
      <c r="N32" s="53">
        <f>Tbl_CBStaff_Site1[[#This Row],[TOTAL SALARIES]]*Tbl_CBStaff_Site1[[#This Row],[MANDATORY BENEFITS (%)]]</f>
        <v>0</v>
      </c>
      <c r="O32" s="53">
        <f>+Tbl_CBStaff_Site1[[#This Row],[TOTAL SALARIES]]+Tbl_CBStaff_Site1[[#This Row],[TOTAL 
BENEFITS]]</f>
        <v>0</v>
      </c>
      <c r="T3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2" s="89">
        <f>IF(Tbl_CBStaff_Site1[[#This Row],[WEG Eligibility]]="Yes",Tbl_CBStaff_Site1[[#This Row],[HRS/WK]]*Tbl_CBStaff_Site1[[#This Row],[WEEKS/YR]],0)</f>
        <v>0</v>
      </c>
      <c r="V32"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2" s="90">
        <f>Tbl_CBStaff_Site1[[#This Row],[WEG 
Eligible Hrs]]*Tbl_CBStaff_Site1[[#This Row],[WEG 
Rate]]</f>
        <v>0</v>
      </c>
      <c r="X32" s="90">
        <f>Tbl_CBStaff_Site1[[#This Row],[WEG 
Salary]]*0.175</f>
        <v>0</v>
      </c>
      <c r="Y32" s="90">
        <f>150*Tbl_CBStaff_Site1[[#This Row],[WEG 
Eligible Hrs]]/1754.5</f>
        <v>0</v>
      </c>
      <c r="Z32" s="91">
        <f>+Tbl_CBStaff_Site1[[#This Row],[WEG 
Salary]]+Tbl_CBStaff_Site1[[#This Row],[WEG 
Benefits]]+Tbl_CBStaff_Site1[[#This Row],[Suppl. Grant]]</f>
        <v>0</v>
      </c>
      <c r="AA32"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2" s="93" t="e">
        <f>IF(Tbl_CBStaff_Site1[[#This Row],[WF Eligibility]]="Yes", Tbl_CBStaff_Site1[[#This Row],[WEG 
Eligible Hrs]], 0 )</f>
        <v>#REF!</v>
      </c>
      <c r="AC32"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2" s="90" t="e">
        <f>Tbl_CBStaff_Site1[[#This Row],[WF Eligible Rate]]*Tbl_CBStaff_Site1[[#This Row],[WF Eligible Hrs]]</f>
        <v>#REF!</v>
      </c>
      <c r="AE32" s="90" t="e">
        <f>+Tbl_CBStaff_Site1[[#This Row],[WF Salary]]*0.175</f>
        <v>#REF!</v>
      </c>
      <c r="AF32" s="94" t="e">
        <f>+Tbl_CBStaff_Site1[[#This Row],[WF Salary]]+Tbl_CBStaff_Site1[[#This Row],[WF Benefits]]</f>
        <v>#REF!</v>
      </c>
      <c r="AG3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2" s="89">
        <f>IF(Tbl_CBStaff_Site1[[#This Row],[AI
Eligibility]]="Yes", Tbl_CBStaff_Site1[[#This Row],[WEG 
Eligible Hrs]], 0 )</f>
        <v>0</v>
      </c>
      <c r="AI32" s="90">
        <f>IF(Tbl_CBStaff_Site1[[#This Row],[AI
Eligibility]]="Yes", MIN(1, 25-(Tbl_CBStaff_Site1[[#This Row],[BASE HOURLY WAGE
(excl. WEG,GOF,WCF)]]+Tbl_CBStaff_Site1[[#This Row],[WEG 
Rate]])), 0 )</f>
        <v>0</v>
      </c>
      <c r="AJ32" s="95">
        <f>Tbl_CBStaff_Site1[[#This Row],[AI 
Eligible Hrs]]*Tbl_CBStaff_Site1[[#This Row],[AI 
Eligible Rate]]</f>
        <v>0</v>
      </c>
      <c r="AK32" s="90">
        <f>Tbl_CBStaff_Site1[[#This Row],[AI 
Salary]]*0.175</f>
        <v>0</v>
      </c>
      <c r="AL32" s="91">
        <f>+Tbl_CBStaff_Site1[[#This Row],[AI 
Salary]]+Tbl_CBStaff_Site1[[#This Row],[AI 
Benefits]]</f>
        <v>0</v>
      </c>
    </row>
    <row r="33" spans="1:38" ht="16.899999999999999" customHeight="1" outlineLevel="1" x14ac:dyDescent="0.45">
      <c r="A33" s="55"/>
      <c r="B33" s="96"/>
      <c r="C33" s="50"/>
      <c r="D33" s="50"/>
      <c r="E33" s="50"/>
      <c r="F33" s="88"/>
      <c r="G33" s="51"/>
      <c r="H33" s="51"/>
      <c r="I33" s="51"/>
      <c r="J33" s="52">
        <f>Tbl_CBStaff_Site1[[#This Row],[BASE HOURLY WAGE
(excl. WEG,GOF,WCF)]]+Tbl_CBStaff_Site1[[#This Row],[WAGE ENHANCEMENT GRANT (WEG)]]+Tbl_CBStaff_Site1[[#This Row],[GENERAL OPERATING FUND (GOF)]]+Tbl_CBStaff_Site1[[#This Row],[WORKFORCE COMP. (WCF)]]</f>
        <v>0</v>
      </c>
      <c r="K33" s="50"/>
      <c r="L33" s="53">
        <f>Tbl_CBStaff_Site1[[#This Row],[HRS/WK]]*Tbl_CBStaff_Site1[[#This Row],[WEEKS/YR]]*Tbl_CBStaff_Site1[[#This Row],[HOURLY 
WAGE]]</f>
        <v>0</v>
      </c>
      <c r="M33" s="54"/>
      <c r="N33" s="53">
        <f>Tbl_CBStaff_Site1[[#This Row],[TOTAL SALARIES]]*Tbl_CBStaff_Site1[[#This Row],[MANDATORY BENEFITS (%)]]</f>
        <v>0</v>
      </c>
      <c r="O33" s="53">
        <f>+Tbl_CBStaff_Site1[[#This Row],[TOTAL SALARIES]]+Tbl_CBStaff_Site1[[#This Row],[TOTAL 
BENEFITS]]</f>
        <v>0</v>
      </c>
      <c r="T3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3" s="89">
        <f>IF(Tbl_CBStaff_Site1[[#This Row],[WEG Eligibility]]="Yes",Tbl_CBStaff_Site1[[#This Row],[HRS/WK]]*Tbl_CBStaff_Site1[[#This Row],[WEEKS/YR]],0)</f>
        <v>0</v>
      </c>
      <c r="V33"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3" s="90">
        <f>Tbl_CBStaff_Site1[[#This Row],[WEG 
Eligible Hrs]]*Tbl_CBStaff_Site1[[#This Row],[WEG 
Rate]]</f>
        <v>0</v>
      </c>
      <c r="X33" s="90">
        <f>Tbl_CBStaff_Site1[[#This Row],[WEG 
Salary]]*0.175</f>
        <v>0</v>
      </c>
      <c r="Y33" s="90">
        <f>150*Tbl_CBStaff_Site1[[#This Row],[WEG 
Eligible Hrs]]/1754.5</f>
        <v>0</v>
      </c>
      <c r="Z33" s="91">
        <f>+Tbl_CBStaff_Site1[[#This Row],[WEG 
Salary]]+Tbl_CBStaff_Site1[[#This Row],[WEG 
Benefits]]+Tbl_CBStaff_Site1[[#This Row],[Suppl. Grant]]</f>
        <v>0</v>
      </c>
      <c r="AA33"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3" s="93" t="e">
        <f>IF(Tbl_CBStaff_Site1[[#This Row],[WF Eligibility]]="Yes", Tbl_CBStaff_Site1[[#This Row],[WEG 
Eligible Hrs]], 0 )</f>
        <v>#REF!</v>
      </c>
      <c r="AC33"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3" s="90" t="e">
        <f>Tbl_CBStaff_Site1[[#This Row],[WF Eligible Rate]]*Tbl_CBStaff_Site1[[#This Row],[WF Eligible Hrs]]</f>
        <v>#REF!</v>
      </c>
      <c r="AE33" s="90" t="e">
        <f>+Tbl_CBStaff_Site1[[#This Row],[WF Salary]]*0.175</f>
        <v>#REF!</v>
      </c>
      <c r="AF33" s="94" t="e">
        <f>+Tbl_CBStaff_Site1[[#This Row],[WF Salary]]+Tbl_CBStaff_Site1[[#This Row],[WF Benefits]]</f>
        <v>#REF!</v>
      </c>
      <c r="AG3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3" s="89">
        <f>IF(Tbl_CBStaff_Site1[[#This Row],[AI
Eligibility]]="Yes", Tbl_CBStaff_Site1[[#This Row],[WEG 
Eligible Hrs]], 0 )</f>
        <v>0</v>
      </c>
      <c r="AI33" s="90">
        <f>IF(Tbl_CBStaff_Site1[[#This Row],[AI
Eligibility]]="Yes", MIN(1, 25-(Tbl_CBStaff_Site1[[#This Row],[BASE HOURLY WAGE
(excl. WEG,GOF,WCF)]]+Tbl_CBStaff_Site1[[#This Row],[WEG 
Rate]])), 0 )</f>
        <v>0</v>
      </c>
      <c r="AJ33" s="95">
        <f>Tbl_CBStaff_Site1[[#This Row],[AI 
Eligible Hrs]]*Tbl_CBStaff_Site1[[#This Row],[AI 
Eligible Rate]]</f>
        <v>0</v>
      </c>
      <c r="AK33" s="90">
        <f>Tbl_CBStaff_Site1[[#This Row],[AI 
Salary]]*0.175</f>
        <v>0</v>
      </c>
      <c r="AL33" s="91">
        <f>+Tbl_CBStaff_Site1[[#This Row],[AI 
Salary]]+Tbl_CBStaff_Site1[[#This Row],[AI 
Benefits]]</f>
        <v>0</v>
      </c>
    </row>
    <row r="34" spans="1:38" ht="16.899999999999999" customHeight="1" outlineLevel="1" x14ac:dyDescent="0.45">
      <c r="A34" s="55"/>
      <c r="B34" s="96"/>
      <c r="C34" s="50"/>
      <c r="D34" s="50"/>
      <c r="E34" s="50"/>
      <c r="F34" s="88"/>
      <c r="G34" s="51"/>
      <c r="H34" s="51"/>
      <c r="I34" s="51"/>
      <c r="J34" s="52">
        <f>Tbl_CBStaff_Site1[[#This Row],[BASE HOURLY WAGE
(excl. WEG,GOF,WCF)]]+Tbl_CBStaff_Site1[[#This Row],[WAGE ENHANCEMENT GRANT (WEG)]]+Tbl_CBStaff_Site1[[#This Row],[GENERAL OPERATING FUND (GOF)]]+Tbl_CBStaff_Site1[[#This Row],[WORKFORCE COMP. (WCF)]]</f>
        <v>0</v>
      </c>
      <c r="K34" s="50"/>
      <c r="L34" s="53">
        <f>Tbl_CBStaff_Site1[[#This Row],[HRS/WK]]*Tbl_CBStaff_Site1[[#This Row],[WEEKS/YR]]*Tbl_CBStaff_Site1[[#This Row],[HOURLY 
WAGE]]</f>
        <v>0</v>
      </c>
      <c r="M34" s="54"/>
      <c r="N34" s="53">
        <f>Tbl_CBStaff_Site1[[#This Row],[TOTAL SALARIES]]*Tbl_CBStaff_Site1[[#This Row],[MANDATORY BENEFITS (%)]]</f>
        <v>0</v>
      </c>
      <c r="O34" s="53">
        <f>+Tbl_CBStaff_Site1[[#This Row],[TOTAL SALARIES]]+Tbl_CBStaff_Site1[[#This Row],[TOTAL 
BENEFITS]]</f>
        <v>0</v>
      </c>
      <c r="T3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4" s="89">
        <f>IF(Tbl_CBStaff_Site1[[#This Row],[WEG Eligibility]]="Yes",Tbl_CBStaff_Site1[[#This Row],[HRS/WK]]*Tbl_CBStaff_Site1[[#This Row],[WEEKS/YR]],0)</f>
        <v>0</v>
      </c>
      <c r="V34"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4" s="90">
        <f>Tbl_CBStaff_Site1[[#This Row],[WEG 
Eligible Hrs]]*Tbl_CBStaff_Site1[[#This Row],[WEG 
Rate]]</f>
        <v>0</v>
      </c>
      <c r="X34" s="90">
        <f>Tbl_CBStaff_Site1[[#This Row],[WEG 
Salary]]*0.175</f>
        <v>0</v>
      </c>
      <c r="Y34" s="90">
        <f>150*Tbl_CBStaff_Site1[[#This Row],[WEG 
Eligible Hrs]]/1754.5</f>
        <v>0</v>
      </c>
      <c r="Z34" s="91">
        <f>+Tbl_CBStaff_Site1[[#This Row],[WEG 
Salary]]+Tbl_CBStaff_Site1[[#This Row],[WEG 
Benefits]]+Tbl_CBStaff_Site1[[#This Row],[Suppl. Grant]]</f>
        <v>0</v>
      </c>
      <c r="AA34"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4" s="93" t="e">
        <f>IF(Tbl_CBStaff_Site1[[#This Row],[WF Eligibility]]="Yes", Tbl_CBStaff_Site1[[#This Row],[WEG 
Eligible Hrs]], 0 )</f>
        <v>#REF!</v>
      </c>
      <c r="AC34"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4" s="90" t="e">
        <f>Tbl_CBStaff_Site1[[#This Row],[WF Eligible Rate]]*Tbl_CBStaff_Site1[[#This Row],[WF Eligible Hrs]]</f>
        <v>#REF!</v>
      </c>
      <c r="AE34" s="90" t="e">
        <f>+Tbl_CBStaff_Site1[[#This Row],[WF Salary]]*0.175</f>
        <v>#REF!</v>
      </c>
      <c r="AF34" s="94" t="e">
        <f>+Tbl_CBStaff_Site1[[#This Row],[WF Salary]]+Tbl_CBStaff_Site1[[#This Row],[WF Benefits]]</f>
        <v>#REF!</v>
      </c>
      <c r="AG3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4" s="89">
        <f>IF(Tbl_CBStaff_Site1[[#This Row],[AI
Eligibility]]="Yes", Tbl_CBStaff_Site1[[#This Row],[WEG 
Eligible Hrs]], 0 )</f>
        <v>0</v>
      </c>
      <c r="AI34" s="90">
        <f>IF(Tbl_CBStaff_Site1[[#This Row],[AI
Eligibility]]="Yes", MIN(1, 25-(Tbl_CBStaff_Site1[[#This Row],[BASE HOURLY WAGE
(excl. WEG,GOF,WCF)]]+Tbl_CBStaff_Site1[[#This Row],[WEG 
Rate]])), 0 )</f>
        <v>0</v>
      </c>
      <c r="AJ34" s="95">
        <f>Tbl_CBStaff_Site1[[#This Row],[AI 
Eligible Hrs]]*Tbl_CBStaff_Site1[[#This Row],[AI 
Eligible Rate]]</f>
        <v>0</v>
      </c>
      <c r="AK34" s="90">
        <f>Tbl_CBStaff_Site1[[#This Row],[AI 
Salary]]*0.175</f>
        <v>0</v>
      </c>
      <c r="AL34" s="91">
        <f>+Tbl_CBStaff_Site1[[#This Row],[AI 
Salary]]+Tbl_CBStaff_Site1[[#This Row],[AI 
Benefits]]</f>
        <v>0</v>
      </c>
    </row>
    <row r="35" spans="1:38" ht="16.899999999999999" customHeight="1" outlineLevel="1" x14ac:dyDescent="0.45">
      <c r="A35" s="55"/>
      <c r="B35" s="96"/>
      <c r="C35" s="50"/>
      <c r="D35" s="50"/>
      <c r="E35" s="50"/>
      <c r="F35" s="88"/>
      <c r="G35" s="51"/>
      <c r="H35" s="51"/>
      <c r="I35" s="51"/>
      <c r="J35" s="52">
        <f>Tbl_CBStaff_Site1[[#This Row],[BASE HOURLY WAGE
(excl. WEG,GOF,WCF)]]+Tbl_CBStaff_Site1[[#This Row],[WAGE ENHANCEMENT GRANT (WEG)]]+Tbl_CBStaff_Site1[[#This Row],[GENERAL OPERATING FUND (GOF)]]+Tbl_CBStaff_Site1[[#This Row],[WORKFORCE COMP. (WCF)]]</f>
        <v>0</v>
      </c>
      <c r="K35" s="50"/>
      <c r="L35" s="53">
        <f>Tbl_CBStaff_Site1[[#This Row],[HRS/WK]]*Tbl_CBStaff_Site1[[#This Row],[WEEKS/YR]]*Tbl_CBStaff_Site1[[#This Row],[HOURLY 
WAGE]]</f>
        <v>0</v>
      </c>
      <c r="M35" s="54"/>
      <c r="N35" s="53">
        <f>Tbl_CBStaff_Site1[[#This Row],[TOTAL SALARIES]]*Tbl_CBStaff_Site1[[#This Row],[MANDATORY BENEFITS (%)]]</f>
        <v>0</v>
      </c>
      <c r="O35" s="53">
        <f>+Tbl_CBStaff_Site1[[#This Row],[TOTAL SALARIES]]+Tbl_CBStaff_Site1[[#This Row],[TOTAL 
BENEFITS]]</f>
        <v>0</v>
      </c>
      <c r="T3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5" s="89">
        <f>IF(Tbl_CBStaff_Site1[[#This Row],[WEG Eligibility]]="Yes",Tbl_CBStaff_Site1[[#This Row],[HRS/WK]]*Tbl_CBStaff_Site1[[#This Row],[WEEKS/YR]],0)</f>
        <v>0</v>
      </c>
      <c r="V35"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5" s="90">
        <f>Tbl_CBStaff_Site1[[#This Row],[WEG 
Eligible Hrs]]*Tbl_CBStaff_Site1[[#This Row],[WEG 
Rate]]</f>
        <v>0</v>
      </c>
      <c r="X35" s="90">
        <f>Tbl_CBStaff_Site1[[#This Row],[WEG 
Salary]]*0.175</f>
        <v>0</v>
      </c>
      <c r="Y35" s="90">
        <f>150*Tbl_CBStaff_Site1[[#This Row],[WEG 
Eligible Hrs]]/1754.5</f>
        <v>0</v>
      </c>
      <c r="Z35" s="91">
        <f>+Tbl_CBStaff_Site1[[#This Row],[WEG 
Salary]]+Tbl_CBStaff_Site1[[#This Row],[WEG 
Benefits]]+Tbl_CBStaff_Site1[[#This Row],[Suppl. Grant]]</f>
        <v>0</v>
      </c>
      <c r="AA35"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5" s="93" t="e">
        <f>IF(Tbl_CBStaff_Site1[[#This Row],[WF Eligibility]]="Yes", Tbl_CBStaff_Site1[[#This Row],[WEG 
Eligible Hrs]], 0 )</f>
        <v>#REF!</v>
      </c>
      <c r="AC35"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5" s="90" t="e">
        <f>Tbl_CBStaff_Site1[[#This Row],[WF Eligible Rate]]*Tbl_CBStaff_Site1[[#This Row],[WF Eligible Hrs]]</f>
        <v>#REF!</v>
      </c>
      <c r="AE35" s="90" t="e">
        <f>+Tbl_CBStaff_Site1[[#This Row],[WF Salary]]*0.175</f>
        <v>#REF!</v>
      </c>
      <c r="AF35" s="94" t="e">
        <f>+Tbl_CBStaff_Site1[[#This Row],[WF Salary]]+Tbl_CBStaff_Site1[[#This Row],[WF Benefits]]</f>
        <v>#REF!</v>
      </c>
      <c r="AG3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5" s="89">
        <f>IF(Tbl_CBStaff_Site1[[#This Row],[AI
Eligibility]]="Yes", Tbl_CBStaff_Site1[[#This Row],[WEG 
Eligible Hrs]], 0 )</f>
        <v>0</v>
      </c>
      <c r="AI35" s="90">
        <f>IF(Tbl_CBStaff_Site1[[#This Row],[AI
Eligibility]]="Yes", MIN(1, 25-(Tbl_CBStaff_Site1[[#This Row],[BASE HOURLY WAGE
(excl. WEG,GOF,WCF)]]+Tbl_CBStaff_Site1[[#This Row],[WEG 
Rate]])), 0 )</f>
        <v>0</v>
      </c>
      <c r="AJ35" s="95">
        <f>Tbl_CBStaff_Site1[[#This Row],[AI 
Eligible Hrs]]*Tbl_CBStaff_Site1[[#This Row],[AI 
Eligible Rate]]</f>
        <v>0</v>
      </c>
      <c r="AK35" s="90">
        <f>Tbl_CBStaff_Site1[[#This Row],[AI 
Salary]]*0.175</f>
        <v>0</v>
      </c>
      <c r="AL35" s="91">
        <f>+Tbl_CBStaff_Site1[[#This Row],[AI 
Salary]]+Tbl_CBStaff_Site1[[#This Row],[AI 
Benefits]]</f>
        <v>0</v>
      </c>
    </row>
    <row r="36" spans="1:38" ht="16.899999999999999" customHeight="1" outlineLevel="1" x14ac:dyDescent="0.45">
      <c r="A36" s="55"/>
      <c r="B36" s="96"/>
      <c r="C36" s="50"/>
      <c r="D36" s="50"/>
      <c r="E36" s="50"/>
      <c r="F36" s="88"/>
      <c r="G36" s="51"/>
      <c r="H36" s="51"/>
      <c r="I36" s="51"/>
      <c r="J36" s="52">
        <f>Tbl_CBStaff_Site1[[#This Row],[BASE HOURLY WAGE
(excl. WEG,GOF,WCF)]]+Tbl_CBStaff_Site1[[#This Row],[WAGE ENHANCEMENT GRANT (WEG)]]+Tbl_CBStaff_Site1[[#This Row],[GENERAL OPERATING FUND (GOF)]]+Tbl_CBStaff_Site1[[#This Row],[WORKFORCE COMP. (WCF)]]</f>
        <v>0</v>
      </c>
      <c r="K36" s="50"/>
      <c r="L36" s="53">
        <f>Tbl_CBStaff_Site1[[#This Row],[HRS/WK]]*Tbl_CBStaff_Site1[[#This Row],[WEEKS/YR]]*Tbl_CBStaff_Site1[[#This Row],[HOURLY 
WAGE]]</f>
        <v>0</v>
      </c>
      <c r="M36" s="54"/>
      <c r="N36" s="53">
        <f>Tbl_CBStaff_Site1[[#This Row],[TOTAL SALARIES]]*Tbl_CBStaff_Site1[[#This Row],[MANDATORY BENEFITS (%)]]</f>
        <v>0</v>
      </c>
      <c r="O36" s="53">
        <f>+Tbl_CBStaff_Site1[[#This Row],[TOTAL SALARIES]]+Tbl_CBStaff_Site1[[#This Row],[TOTAL 
BENEFITS]]</f>
        <v>0</v>
      </c>
      <c r="T3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6" s="89">
        <f>IF(Tbl_CBStaff_Site1[[#This Row],[WEG Eligibility]]="Yes",Tbl_CBStaff_Site1[[#This Row],[HRS/WK]]*Tbl_CBStaff_Site1[[#This Row],[WEEKS/YR]],0)</f>
        <v>0</v>
      </c>
      <c r="V36"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6" s="90">
        <f>Tbl_CBStaff_Site1[[#This Row],[WEG 
Eligible Hrs]]*Tbl_CBStaff_Site1[[#This Row],[WEG 
Rate]]</f>
        <v>0</v>
      </c>
      <c r="X36" s="90">
        <f>Tbl_CBStaff_Site1[[#This Row],[WEG 
Salary]]*0.175</f>
        <v>0</v>
      </c>
      <c r="Y36" s="90">
        <f>150*Tbl_CBStaff_Site1[[#This Row],[WEG 
Eligible Hrs]]/1754.5</f>
        <v>0</v>
      </c>
      <c r="Z36" s="91">
        <f>+Tbl_CBStaff_Site1[[#This Row],[WEG 
Salary]]+Tbl_CBStaff_Site1[[#This Row],[WEG 
Benefits]]+Tbl_CBStaff_Site1[[#This Row],[Suppl. Grant]]</f>
        <v>0</v>
      </c>
      <c r="AA36"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6" s="93" t="e">
        <f>IF(Tbl_CBStaff_Site1[[#This Row],[WF Eligibility]]="Yes", Tbl_CBStaff_Site1[[#This Row],[WEG 
Eligible Hrs]], 0 )</f>
        <v>#REF!</v>
      </c>
      <c r="AC36"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6" s="90" t="e">
        <f>Tbl_CBStaff_Site1[[#This Row],[WF Eligible Rate]]*Tbl_CBStaff_Site1[[#This Row],[WF Eligible Hrs]]</f>
        <v>#REF!</v>
      </c>
      <c r="AE36" s="90" t="e">
        <f>+Tbl_CBStaff_Site1[[#This Row],[WF Salary]]*0.175</f>
        <v>#REF!</v>
      </c>
      <c r="AF36" s="94" t="e">
        <f>+Tbl_CBStaff_Site1[[#This Row],[WF Salary]]+Tbl_CBStaff_Site1[[#This Row],[WF Benefits]]</f>
        <v>#REF!</v>
      </c>
      <c r="AG3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6" s="89">
        <f>IF(Tbl_CBStaff_Site1[[#This Row],[AI
Eligibility]]="Yes", Tbl_CBStaff_Site1[[#This Row],[WEG 
Eligible Hrs]], 0 )</f>
        <v>0</v>
      </c>
      <c r="AI36" s="90">
        <f>IF(Tbl_CBStaff_Site1[[#This Row],[AI
Eligibility]]="Yes", MIN(1, 25-(Tbl_CBStaff_Site1[[#This Row],[BASE HOURLY WAGE
(excl. WEG,GOF,WCF)]]+Tbl_CBStaff_Site1[[#This Row],[WEG 
Rate]])), 0 )</f>
        <v>0</v>
      </c>
      <c r="AJ36" s="95">
        <f>Tbl_CBStaff_Site1[[#This Row],[AI 
Eligible Hrs]]*Tbl_CBStaff_Site1[[#This Row],[AI 
Eligible Rate]]</f>
        <v>0</v>
      </c>
      <c r="AK36" s="90">
        <f>Tbl_CBStaff_Site1[[#This Row],[AI 
Salary]]*0.175</f>
        <v>0</v>
      </c>
      <c r="AL36" s="91">
        <f>+Tbl_CBStaff_Site1[[#This Row],[AI 
Salary]]+Tbl_CBStaff_Site1[[#This Row],[AI 
Benefits]]</f>
        <v>0</v>
      </c>
    </row>
    <row r="37" spans="1:38" ht="16.899999999999999" customHeight="1" outlineLevel="1" x14ac:dyDescent="0.45">
      <c r="A37" s="55"/>
      <c r="B37" s="96"/>
      <c r="C37" s="50"/>
      <c r="D37" s="50"/>
      <c r="E37" s="50"/>
      <c r="F37" s="88"/>
      <c r="G37" s="51"/>
      <c r="H37" s="51"/>
      <c r="I37" s="51"/>
      <c r="J37" s="52">
        <f>Tbl_CBStaff_Site1[[#This Row],[BASE HOURLY WAGE
(excl. WEG,GOF,WCF)]]+Tbl_CBStaff_Site1[[#This Row],[WAGE ENHANCEMENT GRANT (WEG)]]+Tbl_CBStaff_Site1[[#This Row],[GENERAL OPERATING FUND (GOF)]]+Tbl_CBStaff_Site1[[#This Row],[WORKFORCE COMP. (WCF)]]</f>
        <v>0</v>
      </c>
      <c r="K37" s="50"/>
      <c r="L37" s="53">
        <f>Tbl_CBStaff_Site1[[#This Row],[HRS/WK]]*Tbl_CBStaff_Site1[[#This Row],[WEEKS/YR]]*Tbl_CBStaff_Site1[[#This Row],[HOURLY 
WAGE]]</f>
        <v>0</v>
      </c>
      <c r="M37" s="54"/>
      <c r="N37" s="53">
        <f>Tbl_CBStaff_Site1[[#This Row],[TOTAL SALARIES]]*Tbl_CBStaff_Site1[[#This Row],[MANDATORY BENEFITS (%)]]</f>
        <v>0</v>
      </c>
      <c r="O37" s="53">
        <f>+Tbl_CBStaff_Site1[[#This Row],[TOTAL SALARIES]]+Tbl_CBStaff_Site1[[#This Row],[TOTAL 
BENEFITS]]</f>
        <v>0</v>
      </c>
      <c r="T3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7" s="89">
        <f>IF(Tbl_CBStaff_Site1[[#This Row],[WEG Eligibility]]="Yes",Tbl_CBStaff_Site1[[#This Row],[HRS/WK]]*Tbl_CBStaff_Site1[[#This Row],[WEEKS/YR]],0)</f>
        <v>0</v>
      </c>
      <c r="V37"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7" s="90">
        <f>Tbl_CBStaff_Site1[[#This Row],[WEG 
Eligible Hrs]]*Tbl_CBStaff_Site1[[#This Row],[WEG 
Rate]]</f>
        <v>0</v>
      </c>
      <c r="X37" s="90">
        <f>Tbl_CBStaff_Site1[[#This Row],[WEG 
Salary]]*0.175</f>
        <v>0</v>
      </c>
      <c r="Y37" s="90">
        <f>150*Tbl_CBStaff_Site1[[#This Row],[WEG 
Eligible Hrs]]/1754.5</f>
        <v>0</v>
      </c>
      <c r="Z37" s="91">
        <f>+Tbl_CBStaff_Site1[[#This Row],[WEG 
Salary]]+Tbl_CBStaff_Site1[[#This Row],[WEG 
Benefits]]+Tbl_CBStaff_Site1[[#This Row],[Suppl. Grant]]</f>
        <v>0</v>
      </c>
      <c r="AA37"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7" s="93" t="e">
        <f>IF(Tbl_CBStaff_Site1[[#This Row],[WF Eligibility]]="Yes", Tbl_CBStaff_Site1[[#This Row],[WEG 
Eligible Hrs]], 0 )</f>
        <v>#REF!</v>
      </c>
      <c r="AC37"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7" s="90" t="e">
        <f>Tbl_CBStaff_Site1[[#This Row],[WF Eligible Rate]]*Tbl_CBStaff_Site1[[#This Row],[WF Eligible Hrs]]</f>
        <v>#REF!</v>
      </c>
      <c r="AE37" s="90" t="e">
        <f>+Tbl_CBStaff_Site1[[#This Row],[WF Salary]]*0.175</f>
        <v>#REF!</v>
      </c>
      <c r="AF37" s="94" t="e">
        <f>+Tbl_CBStaff_Site1[[#This Row],[WF Salary]]+Tbl_CBStaff_Site1[[#This Row],[WF Benefits]]</f>
        <v>#REF!</v>
      </c>
      <c r="AG3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7" s="89">
        <f>IF(Tbl_CBStaff_Site1[[#This Row],[AI
Eligibility]]="Yes", Tbl_CBStaff_Site1[[#This Row],[WEG 
Eligible Hrs]], 0 )</f>
        <v>0</v>
      </c>
      <c r="AI37" s="90">
        <f>IF(Tbl_CBStaff_Site1[[#This Row],[AI
Eligibility]]="Yes", MIN(1, 25-(Tbl_CBStaff_Site1[[#This Row],[BASE HOURLY WAGE
(excl. WEG,GOF,WCF)]]+Tbl_CBStaff_Site1[[#This Row],[WEG 
Rate]])), 0 )</f>
        <v>0</v>
      </c>
      <c r="AJ37" s="95">
        <f>Tbl_CBStaff_Site1[[#This Row],[AI 
Eligible Hrs]]*Tbl_CBStaff_Site1[[#This Row],[AI 
Eligible Rate]]</f>
        <v>0</v>
      </c>
      <c r="AK37" s="90">
        <f>Tbl_CBStaff_Site1[[#This Row],[AI 
Salary]]*0.175</f>
        <v>0</v>
      </c>
      <c r="AL37" s="91">
        <f>+Tbl_CBStaff_Site1[[#This Row],[AI 
Salary]]+Tbl_CBStaff_Site1[[#This Row],[AI 
Benefits]]</f>
        <v>0</v>
      </c>
    </row>
    <row r="38" spans="1:38" ht="16.899999999999999" customHeight="1" outlineLevel="1" x14ac:dyDescent="0.45">
      <c r="A38" s="55"/>
      <c r="B38" s="96"/>
      <c r="C38" s="50"/>
      <c r="D38" s="50"/>
      <c r="E38" s="50"/>
      <c r="F38" s="88"/>
      <c r="G38" s="51"/>
      <c r="H38" s="51"/>
      <c r="I38" s="51"/>
      <c r="J38" s="52">
        <f>Tbl_CBStaff_Site1[[#This Row],[BASE HOURLY WAGE
(excl. WEG,GOF,WCF)]]+Tbl_CBStaff_Site1[[#This Row],[WAGE ENHANCEMENT GRANT (WEG)]]+Tbl_CBStaff_Site1[[#This Row],[GENERAL OPERATING FUND (GOF)]]+Tbl_CBStaff_Site1[[#This Row],[WORKFORCE COMP. (WCF)]]</f>
        <v>0</v>
      </c>
      <c r="K38" s="50"/>
      <c r="L38" s="53">
        <f>Tbl_CBStaff_Site1[[#This Row],[HRS/WK]]*Tbl_CBStaff_Site1[[#This Row],[WEEKS/YR]]*Tbl_CBStaff_Site1[[#This Row],[HOURLY 
WAGE]]</f>
        <v>0</v>
      </c>
      <c r="M38" s="54"/>
      <c r="N38" s="53">
        <f>Tbl_CBStaff_Site1[[#This Row],[TOTAL SALARIES]]*Tbl_CBStaff_Site1[[#This Row],[MANDATORY BENEFITS (%)]]</f>
        <v>0</v>
      </c>
      <c r="O38" s="53">
        <f>+Tbl_CBStaff_Site1[[#This Row],[TOTAL SALARIES]]+Tbl_CBStaff_Site1[[#This Row],[TOTAL 
BENEFITS]]</f>
        <v>0</v>
      </c>
      <c r="T3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8" s="89">
        <f>IF(Tbl_CBStaff_Site1[[#This Row],[WEG Eligibility]]="Yes",Tbl_CBStaff_Site1[[#This Row],[HRS/WK]]*Tbl_CBStaff_Site1[[#This Row],[WEEKS/YR]],0)</f>
        <v>0</v>
      </c>
      <c r="V38"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8" s="90">
        <f>Tbl_CBStaff_Site1[[#This Row],[WEG 
Eligible Hrs]]*Tbl_CBStaff_Site1[[#This Row],[WEG 
Rate]]</f>
        <v>0</v>
      </c>
      <c r="X38" s="90">
        <f>Tbl_CBStaff_Site1[[#This Row],[WEG 
Salary]]*0.175</f>
        <v>0</v>
      </c>
      <c r="Y38" s="90">
        <f>150*Tbl_CBStaff_Site1[[#This Row],[WEG 
Eligible Hrs]]/1754.5</f>
        <v>0</v>
      </c>
      <c r="Z38" s="91">
        <f>+Tbl_CBStaff_Site1[[#This Row],[WEG 
Salary]]+Tbl_CBStaff_Site1[[#This Row],[WEG 
Benefits]]+Tbl_CBStaff_Site1[[#This Row],[Suppl. Grant]]</f>
        <v>0</v>
      </c>
      <c r="AA38"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8" s="93" t="e">
        <f>IF(Tbl_CBStaff_Site1[[#This Row],[WF Eligibility]]="Yes", Tbl_CBStaff_Site1[[#This Row],[WEG 
Eligible Hrs]], 0 )</f>
        <v>#REF!</v>
      </c>
      <c r="AC38"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8" s="90" t="e">
        <f>Tbl_CBStaff_Site1[[#This Row],[WF Eligible Rate]]*Tbl_CBStaff_Site1[[#This Row],[WF Eligible Hrs]]</f>
        <v>#REF!</v>
      </c>
      <c r="AE38" s="90" t="e">
        <f>+Tbl_CBStaff_Site1[[#This Row],[WF Salary]]*0.175</f>
        <v>#REF!</v>
      </c>
      <c r="AF38" s="94" t="e">
        <f>+Tbl_CBStaff_Site1[[#This Row],[WF Salary]]+Tbl_CBStaff_Site1[[#This Row],[WF Benefits]]</f>
        <v>#REF!</v>
      </c>
      <c r="AG3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8" s="89">
        <f>IF(Tbl_CBStaff_Site1[[#This Row],[AI
Eligibility]]="Yes", Tbl_CBStaff_Site1[[#This Row],[WEG 
Eligible Hrs]], 0 )</f>
        <v>0</v>
      </c>
      <c r="AI38" s="90">
        <f>IF(Tbl_CBStaff_Site1[[#This Row],[AI
Eligibility]]="Yes", MIN(1, 25-(Tbl_CBStaff_Site1[[#This Row],[BASE HOURLY WAGE
(excl. WEG,GOF,WCF)]]+Tbl_CBStaff_Site1[[#This Row],[WEG 
Rate]])), 0 )</f>
        <v>0</v>
      </c>
      <c r="AJ38" s="95">
        <f>Tbl_CBStaff_Site1[[#This Row],[AI 
Eligible Hrs]]*Tbl_CBStaff_Site1[[#This Row],[AI 
Eligible Rate]]</f>
        <v>0</v>
      </c>
      <c r="AK38" s="90">
        <f>Tbl_CBStaff_Site1[[#This Row],[AI 
Salary]]*0.175</f>
        <v>0</v>
      </c>
      <c r="AL38" s="91">
        <f>+Tbl_CBStaff_Site1[[#This Row],[AI 
Salary]]+Tbl_CBStaff_Site1[[#This Row],[AI 
Benefits]]</f>
        <v>0</v>
      </c>
    </row>
    <row r="39" spans="1:38" ht="16.899999999999999" customHeight="1" outlineLevel="1" x14ac:dyDescent="0.45">
      <c r="A39" s="55"/>
      <c r="B39" s="96"/>
      <c r="C39" s="50"/>
      <c r="D39" s="50"/>
      <c r="E39" s="50"/>
      <c r="F39" s="88"/>
      <c r="G39" s="51"/>
      <c r="H39" s="51"/>
      <c r="I39" s="51"/>
      <c r="J39" s="52">
        <f>Tbl_CBStaff_Site1[[#This Row],[BASE HOURLY WAGE
(excl. WEG,GOF,WCF)]]+Tbl_CBStaff_Site1[[#This Row],[WAGE ENHANCEMENT GRANT (WEG)]]+Tbl_CBStaff_Site1[[#This Row],[GENERAL OPERATING FUND (GOF)]]+Tbl_CBStaff_Site1[[#This Row],[WORKFORCE COMP. (WCF)]]</f>
        <v>0</v>
      </c>
      <c r="K39" s="50"/>
      <c r="L39" s="53">
        <f>Tbl_CBStaff_Site1[[#This Row],[HRS/WK]]*Tbl_CBStaff_Site1[[#This Row],[WEEKS/YR]]*Tbl_CBStaff_Site1[[#This Row],[HOURLY 
WAGE]]</f>
        <v>0</v>
      </c>
      <c r="M39" s="54"/>
      <c r="N39" s="53">
        <f>Tbl_CBStaff_Site1[[#This Row],[TOTAL SALARIES]]*Tbl_CBStaff_Site1[[#This Row],[MANDATORY BENEFITS (%)]]</f>
        <v>0</v>
      </c>
      <c r="O39" s="53">
        <f>+Tbl_CBStaff_Site1[[#This Row],[TOTAL SALARIES]]+Tbl_CBStaff_Site1[[#This Row],[TOTAL 
BENEFITS]]</f>
        <v>0</v>
      </c>
      <c r="T3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39" s="89">
        <f>IF(Tbl_CBStaff_Site1[[#This Row],[WEG Eligibility]]="Yes",Tbl_CBStaff_Site1[[#This Row],[HRS/WK]]*Tbl_CBStaff_Site1[[#This Row],[WEEKS/YR]],0)</f>
        <v>0</v>
      </c>
      <c r="V39"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39" s="90">
        <f>Tbl_CBStaff_Site1[[#This Row],[WEG 
Eligible Hrs]]*Tbl_CBStaff_Site1[[#This Row],[WEG 
Rate]]</f>
        <v>0</v>
      </c>
      <c r="X39" s="90">
        <f>Tbl_CBStaff_Site1[[#This Row],[WEG 
Salary]]*0.175</f>
        <v>0</v>
      </c>
      <c r="Y39" s="90">
        <f>150*Tbl_CBStaff_Site1[[#This Row],[WEG 
Eligible Hrs]]/1754.5</f>
        <v>0</v>
      </c>
      <c r="Z39" s="91">
        <f>+Tbl_CBStaff_Site1[[#This Row],[WEG 
Salary]]+Tbl_CBStaff_Site1[[#This Row],[WEG 
Benefits]]+Tbl_CBStaff_Site1[[#This Row],[Suppl. Grant]]</f>
        <v>0</v>
      </c>
      <c r="AA39"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39" s="93" t="e">
        <f>IF(Tbl_CBStaff_Site1[[#This Row],[WF Eligibility]]="Yes", Tbl_CBStaff_Site1[[#This Row],[WEG 
Eligible Hrs]], 0 )</f>
        <v>#REF!</v>
      </c>
      <c r="AC39"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39" s="90" t="e">
        <f>Tbl_CBStaff_Site1[[#This Row],[WF Eligible Rate]]*Tbl_CBStaff_Site1[[#This Row],[WF Eligible Hrs]]</f>
        <v>#REF!</v>
      </c>
      <c r="AE39" s="90" t="e">
        <f>+Tbl_CBStaff_Site1[[#This Row],[WF Salary]]*0.175</f>
        <v>#REF!</v>
      </c>
      <c r="AF39" s="94" t="e">
        <f>+Tbl_CBStaff_Site1[[#This Row],[WF Salary]]+Tbl_CBStaff_Site1[[#This Row],[WF Benefits]]</f>
        <v>#REF!</v>
      </c>
      <c r="AG3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39" s="89">
        <f>IF(Tbl_CBStaff_Site1[[#This Row],[AI
Eligibility]]="Yes", Tbl_CBStaff_Site1[[#This Row],[WEG 
Eligible Hrs]], 0 )</f>
        <v>0</v>
      </c>
      <c r="AI39" s="90">
        <f>IF(Tbl_CBStaff_Site1[[#This Row],[AI
Eligibility]]="Yes", MIN(1, 25-(Tbl_CBStaff_Site1[[#This Row],[BASE HOURLY WAGE
(excl. WEG,GOF,WCF)]]+Tbl_CBStaff_Site1[[#This Row],[WEG 
Rate]])), 0 )</f>
        <v>0</v>
      </c>
      <c r="AJ39" s="95">
        <f>Tbl_CBStaff_Site1[[#This Row],[AI 
Eligible Hrs]]*Tbl_CBStaff_Site1[[#This Row],[AI 
Eligible Rate]]</f>
        <v>0</v>
      </c>
      <c r="AK39" s="90">
        <f>Tbl_CBStaff_Site1[[#This Row],[AI 
Salary]]*0.175</f>
        <v>0</v>
      </c>
      <c r="AL39" s="91">
        <f>+Tbl_CBStaff_Site1[[#This Row],[AI 
Salary]]+Tbl_CBStaff_Site1[[#This Row],[AI 
Benefits]]</f>
        <v>0</v>
      </c>
    </row>
    <row r="40" spans="1:38" ht="16.899999999999999" customHeight="1" outlineLevel="1" x14ac:dyDescent="0.45">
      <c r="A40" s="55"/>
      <c r="B40" s="96"/>
      <c r="C40" s="50"/>
      <c r="D40" s="50"/>
      <c r="E40" s="50"/>
      <c r="F40" s="88"/>
      <c r="G40" s="51"/>
      <c r="H40" s="51"/>
      <c r="I40" s="51"/>
      <c r="J40" s="52">
        <f>Tbl_CBStaff_Site1[[#This Row],[BASE HOURLY WAGE
(excl. WEG,GOF,WCF)]]+Tbl_CBStaff_Site1[[#This Row],[WAGE ENHANCEMENT GRANT (WEG)]]+Tbl_CBStaff_Site1[[#This Row],[GENERAL OPERATING FUND (GOF)]]+Tbl_CBStaff_Site1[[#This Row],[WORKFORCE COMP. (WCF)]]</f>
        <v>0</v>
      </c>
      <c r="K40" s="50"/>
      <c r="L40" s="53">
        <f>Tbl_CBStaff_Site1[[#This Row],[HRS/WK]]*Tbl_CBStaff_Site1[[#This Row],[WEEKS/YR]]*Tbl_CBStaff_Site1[[#This Row],[HOURLY 
WAGE]]</f>
        <v>0</v>
      </c>
      <c r="M40" s="54"/>
      <c r="N40" s="53">
        <f>Tbl_CBStaff_Site1[[#This Row],[TOTAL SALARIES]]*Tbl_CBStaff_Site1[[#This Row],[MANDATORY BENEFITS (%)]]</f>
        <v>0</v>
      </c>
      <c r="O40" s="53">
        <f>+Tbl_CBStaff_Site1[[#This Row],[TOTAL SALARIES]]+Tbl_CBStaff_Site1[[#This Row],[TOTAL 
BENEFITS]]</f>
        <v>0</v>
      </c>
      <c r="T4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0" s="89">
        <f>IF(Tbl_CBStaff_Site1[[#This Row],[WEG Eligibility]]="Yes",Tbl_CBStaff_Site1[[#This Row],[HRS/WK]]*Tbl_CBStaff_Site1[[#This Row],[WEEKS/YR]],0)</f>
        <v>0</v>
      </c>
      <c r="V40"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0" s="90">
        <f>Tbl_CBStaff_Site1[[#This Row],[WEG 
Eligible Hrs]]*Tbl_CBStaff_Site1[[#This Row],[WEG 
Rate]]</f>
        <v>0</v>
      </c>
      <c r="X40" s="90">
        <f>Tbl_CBStaff_Site1[[#This Row],[WEG 
Salary]]*0.175</f>
        <v>0</v>
      </c>
      <c r="Y40" s="90">
        <f>150*Tbl_CBStaff_Site1[[#This Row],[WEG 
Eligible Hrs]]/1754.5</f>
        <v>0</v>
      </c>
      <c r="Z40" s="91">
        <f>+Tbl_CBStaff_Site1[[#This Row],[WEG 
Salary]]+Tbl_CBStaff_Site1[[#This Row],[WEG 
Benefits]]+Tbl_CBStaff_Site1[[#This Row],[Suppl. Grant]]</f>
        <v>0</v>
      </c>
      <c r="AA40"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0" s="93" t="e">
        <f>IF(Tbl_CBStaff_Site1[[#This Row],[WF Eligibility]]="Yes", Tbl_CBStaff_Site1[[#This Row],[WEG 
Eligible Hrs]], 0 )</f>
        <v>#REF!</v>
      </c>
      <c r="AC40"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0" s="90" t="e">
        <f>Tbl_CBStaff_Site1[[#This Row],[WF Eligible Rate]]*Tbl_CBStaff_Site1[[#This Row],[WF Eligible Hrs]]</f>
        <v>#REF!</v>
      </c>
      <c r="AE40" s="90" t="e">
        <f>+Tbl_CBStaff_Site1[[#This Row],[WF Salary]]*0.175</f>
        <v>#REF!</v>
      </c>
      <c r="AF40" s="94" t="e">
        <f>+Tbl_CBStaff_Site1[[#This Row],[WF Salary]]+Tbl_CBStaff_Site1[[#This Row],[WF Benefits]]</f>
        <v>#REF!</v>
      </c>
      <c r="AG4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0" s="89">
        <f>IF(Tbl_CBStaff_Site1[[#This Row],[AI
Eligibility]]="Yes", Tbl_CBStaff_Site1[[#This Row],[WEG 
Eligible Hrs]], 0 )</f>
        <v>0</v>
      </c>
      <c r="AI40" s="90">
        <f>IF(Tbl_CBStaff_Site1[[#This Row],[AI
Eligibility]]="Yes", MIN(1, 25-(Tbl_CBStaff_Site1[[#This Row],[BASE HOURLY WAGE
(excl. WEG,GOF,WCF)]]+Tbl_CBStaff_Site1[[#This Row],[WEG 
Rate]])), 0 )</f>
        <v>0</v>
      </c>
      <c r="AJ40" s="95">
        <f>Tbl_CBStaff_Site1[[#This Row],[AI 
Eligible Hrs]]*Tbl_CBStaff_Site1[[#This Row],[AI 
Eligible Rate]]</f>
        <v>0</v>
      </c>
      <c r="AK40" s="90">
        <f>Tbl_CBStaff_Site1[[#This Row],[AI 
Salary]]*0.175</f>
        <v>0</v>
      </c>
      <c r="AL40" s="91">
        <f>+Tbl_CBStaff_Site1[[#This Row],[AI 
Salary]]+Tbl_CBStaff_Site1[[#This Row],[AI 
Benefits]]</f>
        <v>0</v>
      </c>
    </row>
    <row r="41" spans="1:38" ht="16.899999999999999" customHeight="1" x14ac:dyDescent="0.45">
      <c r="A41" s="55"/>
      <c r="B41" s="96"/>
      <c r="C41" s="50"/>
      <c r="D41" s="50"/>
      <c r="E41" s="50"/>
      <c r="F41" s="88"/>
      <c r="G41" s="51"/>
      <c r="H41" s="51"/>
      <c r="I41" s="51"/>
      <c r="J41" s="52">
        <f>Tbl_CBStaff_Site1[[#This Row],[BASE HOURLY WAGE
(excl. WEG,GOF,WCF)]]+Tbl_CBStaff_Site1[[#This Row],[WAGE ENHANCEMENT GRANT (WEG)]]+Tbl_CBStaff_Site1[[#This Row],[GENERAL OPERATING FUND (GOF)]]+Tbl_CBStaff_Site1[[#This Row],[WORKFORCE COMP. (WCF)]]</f>
        <v>0</v>
      </c>
      <c r="K41" s="50"/>
      <c r="L41" s="53">
        <f>Tbl_CBStaff_Site1[[#This Row],[HRS/WK]]*Tbl_CBStaff_Site1[[#This Row],[WEEKS/YR]]*Tbl_CBStaff_Site1[[#This Row],[HOURLY 
WAGE]]</f>
        <v>0</v>
      </c>
      <c r="M41" s="54"/>
      <c r="N41" s="53">
        <f>Tbl_CBStaff_Site1[[#This Row],[TOTAL SALARIES]]*Tbl_CBStaff_Site1[[#This Row],[MANDATORY BENEFITS (%)]]</f>
        <v>0</v>
      </c>
      <c r="O41" s="53">
        <f>+Tbl_CBStaff_Site1[[#This Row],[TOTAL SALARIES]]+Tbl_CBStaff_Site1[[#This Row],[TOTAL 
BENEFITS]]</f>
        <v>0</v>
      </c>
      <c r="T4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1" s="89">
        <f>IF(Tbl_CBStaff_Site1[[#This Row],[WEG Eligibility]]="Yes",Tbl_CBStaff_Site1[[#This Row],[HRS/WK]]*Tbl_CBStaff_Site1[[#This Row],[WEEKS/YR]],0)</f>
        <v>0</v>
      </c>
      <c r="V41"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1" s="90">
        <f>Tbl_CBStaff_Site1[[#This Row],[WEG 
Eligible Hrs]]*Tbl_CBStaff_Site1[[#This Row],[WEG 
Rate]]</f>
        <v>0</v>
      </c>
      <c r="X41" s="90">
        <f>Tbl_CBStaff_Site1[[#This Row],[WEG 
Salary]]*0.175</f>
        <v>0</v>
      </c>
      <c r="Y41" s="90">
        <f>150*Tbl_CBStaff_Site1[[#This Row],[WEG 
Eligible Hrs]]/1754.5</f>
        <v>0</v>
      </c>
      <c r="Z41" s="91">
        <f>+Tbl_CBStaff_Site1[[#This Row],[WEG 
Salary]]+Tbl_CBStaff_Site1[[#This Row],[WEG 
Benefits]]+Tbl_CBStaff_Site1[[#This Row],[Suppl. Grant]]</f>
        <v>0</v>
      </c>
      <c r="AA41"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1" s="93" t="e">
        <f>IF(Tbl_CBStaff_Site1[[#This Row],[WF Eligibility]]="Yes", Tbl_CBStaff_Site1[[#This Row],[WEG 
Eligible Hrs]], 0 )</f>
        <v>#REF!</v>
      </c>
      <c r="AC41"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1" s="90" t="e">
        <f>Tbl_CBStaff_Site1[[#This Row],[WF Eligible Rate]]*Tbl_CBStaff_Site1[[#This Row],[WF Eligible Hrs]]</f>
        <v>#REF!</v>
      </c>
      <c r="AE41" s="90" t="e">
        <f>+Tbl_CBStaff_Site1[[#This Row],[WF Salary]]*0.175</f>
        <v>#REF!</v>
      </c>
      <c r="AF41" s="94" t="e">
        <f>+Tbl_CBStaff_Site1[[#This Row],[WF Salary]]+Tbl_CBStaff_Site1[[#This Row],[WF Benefits]]</f>
        <v>#REF!</v>
      </c>
      <c r="AG4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1" s="89">
        <f>IF(Tbl_CBStaff_Site1[[#This Row],[AI
Eligibility]]="Yes", Tbl_CBStaff_Site1[[#This Row],[WEG 
Eligible Hrs]], 0 )</f>
        <v>0</v>
      </c>
      <c r="AI41" s="90">
        <f>IF(Tbl_CBStaff_Site1[[#This Row],[AI
Eligibility]]="Yes", MIN(1, 25-(Tbl_CBStaff_Site1[[#This Row],[BASE HOURLY WAGE
(excl. WEG,GOF,WCF)]]+Tbl_CBStaff_Site1[[#This Row],[WEG 
Rate]])), 0 )</f>
        <v>0</v>
      </c>
      <c r="AJ41" s="95">
        <f>Tbl_CBStaff_Site1[[#This Row],[AI 
Eligible Hrs]]*Tbl_CBStaff_Site1[[#This Row],[AI 
Eligible Rate]]</f>
        <v>0</v>
      </c>
      <c r="AK41" s="90">
        <f>Tbl_CBStaff_Site1[[#This Row],[AI 
Salary]]*0.175</f>
        <v>0</v>
      </c>
      <c r="AL41" s="91">
        <f>+Tbl_CBStaff_Site1[[#This Row],[AI 
Salary]]+Tbl_CBStaff_Site1[[#This Row],[AI 
Benefits]]</f>
        <v>0</v>
      </c>
    </row>
    <row r="42" spans="1:38" ht="16.899999999999999" customHeight="1" outlineLevel="1" x14ac:dyDescent="0.45">
      <c r="A42" s="55"/>
      <c r="B42" s="96"/>
      <c r="C42" s="50"/>
      <c r="D42" s="50"/>
      <c r="E42" s="50"/>
      <c r="F42" s="88"/>
      <c r="G42" s="51"/>
      <c r="H42" s="51"/>
      <c r="I42" s="51"/>
      <c r="J42" s="52">
        <f>Tbl_CBStaff_Site1[[#This Row],[BASE HOURLY WAGE
(excl. WEG,GOF,WCF)]]+Tbl_CBStaff_Site1[[#This Row],[WAGE ENHANCEMENT GRANT (WEG)]]+Tbl_CBStaff_Site1[[#This Row],[GENERAL OPERATING FUND (GOF)]]+Tbl_CBStaff_Site1[[#This Row],[WORKFORCE COMP. (WCF)]]</f>
        <v>0</v>
      </c>
      <c r="K42" s="50"/>
      <c r="L42" s="53">
        <f>Tbl_CBStaff_Site1[[#This Row],[HRS/WK]]*Tbl_CBStaff_Site1[[#This Row],[WEEKS/YR]]*Tbl_CBStaff_Site1[[#This Row],[HOURLY 
WAGE]]</f>
        <v>0</v>
      </c>
      <c r="M42" s="54"/>
      <c r="N42" s="53">
        <f>Tbl_CBStaff_Site1[[#This Row],[TOTAL SALARIES]]*Tbl_CBStaff_Site1[[#This Row],[MANDATORY BENEFITS (%)]]</f>
        <v>0</v>
      </c>
      <c r="O42" s="53">
        <f>+Tbl_CBStaff_Site1[[#This Row],[TOTAL SALARIES]]+Tbl_CBStaff_Site1[[#This Row],[TOTAL 
BENEFITS]]</f>
        <v>0</v>
      </c>
      <c r="T4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2" s="89">
        <f>IF(Tbl_CBStaff_Site1[[#This Row],[WEG Eligibility]]="Yes",Tbl_CBStaff_Site1[[#This Row],[HRS/WK]]*Tbl_CBStaff_Site1[[#This Row],[WEEKS/YR]],0)</f>
        <v>0</v>
      </c>
      <c r="V42"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2" s="90">
        <f>Tbl_CBStaff_Site1[[#This Row],[WEG 
Eligible Hrs]]*Tbl_CBStaff_Site1[[#This Row],[WEG 
Rate]]</f>
        <v>0</v>
      </c>
      <c r="X42" s="90">
        <f>Tbl_CBStaff_Site1[[#This Row],[WEG 
Salary]]*0.175</f>
        <v>0</v>
      </c>
      <c r="Y42" s="90">
        <f>150*Tbl_CBStaff_Site1[[#This Row],[WEG 
Eligible Hrs]]/1754.5</f>
        <v>0</v>
      </c>
      <c r="Z42" s="91">
        <f>+Tbl_CBStaff_Site1[[#This Row],[WEG 
Salary]]+Tbl_CBStaff_Site1[[#This Row],[WEG 
Benefits]]+Tbl_CBStaff_Site1[[#This Row],[Suppl. Grant]]</f>
        <v>0</v>
      </c>
      <c r="AA42"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2" s="93" t="e">
        <f>IF(Tbl_CBStaff_Site1[[#This Row],[WF Eligibility]]="Yes", Tbl_CBStaff_Site1[[#This Row],[WEG 
Eligible Hrs]], 0 )</f>
        <v>#REF!</v>
      </c>
      <c r="AC42"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2" s="90" t="e">
        <f>Tbl_CBStaff_Site1[[#This Row],[WF Eligible Rate]]*Tbl_CBStaff_Site1[[#This Row],[WF Eligible Hrs]]</f>
        <v>#REF!</v>
      </c>
      <c r="AE42" s="90" t="e">
        <f>+Tbl_CBStaff_Site1[[#This Row],[WF Salary]]*0.175</f>
        <v>#REF!</v>
      </c>
      <c r="AF42" s="94" t="e">
        <f>+Tbl_CBStaff_Site1[[#This Row],[WF Salary]]+Tbl_CBStaff_Site1[[#This Row],[WF Benefits]]</f>
        <v>#REF!</v>
      </c>
      <c r="AG4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2" s="89">
        <f>IF(Tbl_CBStaff_Site1[[#This Row],[AI
Eligibility]]="Yes", Tbl_CBStaff_Site1[[#This Row],[WEG 
Eligible Hrs]], 0 )</f>
        <v>0</v>
      </c>
      <c r="AI42" s="90">
        <f>IF(Tbl_CBStaff_Site1[[#This Row],[AI
Eligibility]]="Yes", MIN(1, 25-(Tbl_CBStaff_Site1[[#This Row],[BASE HOURLY WAGE
(excl. WEG,GOF,WCF)]]+Tbl_CBStaff_Site1[[#This Row],[WEG 
Rate]])), 0 )</f>
        <v>0</v>
      </c>
      <c r="AJ42" s="95">
        <f>Tbl_CBStaff_Site1[[#This Row],[AI 
Eligible Hrs]]*Tbl_CBStaff_Site1[[#This Row],[AI 
Eligible Rate]]</f>
        <v>0</v>
      </c>
      <c r="AK42" s="90">
        <f>Tbl_CBStaff_Site1[[#This Row],[AI 
Salary]]*0.175</f>
        <v>0</v>
      </c>
      <c r="AL42" s="91">
        <f>+Tbl_CBStaff_Site1[[#This Row],[AI 
Salary]]+Tbl_CBStaff_Site1[[#This Row],[AI 
Benefits]]</f>
        <v>0</v>
      </c>
    </row>
    <row r="43" spans="1:38" ht="16.899999999999999" customHeight="1" outlineLevel="1" x14ac:dyDescent="0.45">
      <c r="A43" s="55"/>
      <c r="B43" s="96"/>
      <c r="C43" s="50"/>
      <c r="D43" s="50"/>
      <c r="E43" s="50"/>
      <c r="F43" s="88"/>
      <c r="G43" s="51"/>
      <c r="H43" s="51"/>
      <c r="I43" s="51"/>
      <c r="J43" s="52">
        <f>Tbl_CBStaff_Site1[[#This Row],[BASE HOURLY WAGE
(excl. WEG,GOF,WCF)]]+Tbl_CBStaff_Site1[[#This Row],[WAGE ENHANCEMENT GRANT (WEG)]]+Tbl_CBStaff_Site1[[#This Row],[GENERAL OPERATING FUND (GOF)]]+Tbl_CBStaff_Site1[[#This Row],[WORKFORCE COMP. (WCF)]]</f>
        <v>0</v>
      </c>
      <c r="K43" s="50"/>
      <c r="L43" s="53">
        <f>Tbl_CBStaff_Site1[[#This Row],[HRS/WK]]*Tbl_CBStaff_Site1[[#This Row],[WEEKS/YR]]*Tbl_CBStaff_Site1[[#This Row],[HOURLY 
WAGE]]</f>
        <v>0</v>
      </c>
      <c r="M43" s="54"/>
      <c r="N43" s="53">
        <f>Tbl_CBStaff_Site1[[#This Row],[TOTAL SALARIES]]*Tbl_CBStaff_Site1[[#This Row],[MANDATORY BENEFITS (%)]]</f>
        <v>0</v>
      </c>
      <c r="O43" s="53">
        <f>+Tbl_CBStaff_Site1[[#This Row],[TOTAL SALARIES]]+Tbl_CBStaff_Site1[[#This Row],[TOTAL 
BENEFITS]]</f>
        <v>0</v>
      </c>
      <c r="T4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3" s="89">
        <f>IF(Tbl_CBStaff_Site1[[#This Row],[WEG Eligibility]]="Yes",Tbl_CBStaff_Site1[[#This Row],[HRS/WK]]*Tbl_CBStaff_Site1[[#This Row],[WEEKS/YR]],0)</f>
        <v>0</v>
      </c>
      <c r="V43"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3" s="90">
        <f>Tbl_CBStaff_Site1[[#This Row],[WEG 
Eligible Hrs]]*Tbl_CBStaff_Site1[[#This Row],[WEG 
Rate]]</f>
        <v>0</v>
      </c>
      <c r="X43" s="90">
        <f>Tbl_CBStaff_Site1[[#This Row],[WEG 
Salary]]*0.175</f>
        <v>0</v>
      </c>
      <c r="Y43" s="90">
        <f>150*Tbl_CBStaff_Site1[[#This Row],[WEG 
Eligible Hrs]]/1754.5</f>
        <v>0</v>
      </c>
      <c r="Z43" s="91">
        <f>+Tbl_CBStaff_Site1[[#This Row],[WEG 
Salary]]+Tbl_CBStaff_Site1[[#This Row],[WEG 
Benefits]]+Tbl_CBStaff_Site1[[#This Row],[Suppl. Grant]]</f>
        <v>0</v>
      </c>
      <c r="AA43"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3" s="93" t="e">
        <f>IF(Tbl_CBStaff_Site1[[#This Row],[WF Eligibility]]="Yes", Tbl_CBStaff_Site1[[#This Row],[WEG 
Eligible Hrs]], 0 )</f>
        <v>#REF!</v>
      </c>
      <c r="AC43"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3" s="90" t="e">
        <f>Tbl_CBStaff_Site1[[#This Row],[WF Eligible Rate]]*Tbl_CBStaff_Site1[[#This Row],[WF Eligible Hrs]]</f>
        <v>#REF!</v>
      </c>
      <c r="AE43" s="90" t="e">
        <f>+Tbl_CBStaff_Site1[[#This Row],[WF Salary]]*0.175</f>
        <v>#REF!</v>
      </c>
      <c r="AF43" s="94" t="e">
        <f>+Tbl_CBStaff_Site1[[#This Row],[WF Salary]]+Tbl_CBStaff_Site1[[#This Row],[WF Benefits]]</f>
        <v>#REF!</v>
      </c>
      <c r="AG4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3" s="89">
        <f>IF(Tbl_CBStaff_Site1[[#This Row],[AI
Eligibility]]="Yes", Tbl_CBStaff_Site1[[#This Row],[WEG 
Eligible Hrs]], 0 )</f>
        <v>0</v>
      </c>
      <c r="AI43" s="90">
        <f>IF(Tbl_CBStaff_Site1[[#This Row],[AI
Eligibility]]="Yes", MIN(1, 25-(Tbl_CBStaff_Site1[[#This Row],[BASE HOURLY WAGE
(excl. WEG,GOF,WCF)]]+Tbl_CBStaff_Site1[[#This Row],[WEG 
Rate]])), 0 )</f>
        <v>0</v>
      </c>
      <c r="AJ43" s="95">
        <f>Tbl_CBStaff_Site1[[#This Row],[AI 
Eligible Hrs]]*Tbl_CBStaff_Site1[[#This Row],[AI 
Eligible Rate]]</f>
        <v>0</v>
      </c>
      <c r="AK43" s="90">
        <f>Tbl_CBStaff_Site1[[#This Row],[AI 
Salary]]*0.175</f>
        <v>0</v>
      </c>
      <c r="AL43" s="91">
        <f>+Tbl_CBStaff_Site1[[#This Row],[AI 
Salary]]+Tbl_CBStaff_Site1[[#This Row],[AI 
Benefits]]</f>
        <v>0</v>
      </c>
    </row>
    <row r="44" spans="1:38" ht="16.899999999999999" customHeight="1" outlineLevel="1" x14ac:dyDescent="0.45">
      <c r="A44" s="55"/>
      <c r="B44" s="96"/>
      <c r="C44" s="50"/>
      <c r="D44" s="50"/>
      <c r="E44" s="50"/>
      <c r="F44" s="88"/>
      <c r="G44" s="51"/>
      <c r="H44" s="51"/>
      <c r="I44" s="51"/>
      <c r="J44" s="52">
        <f>Tbl_CBStaff_Site1[[#This Row],[BASE HOURLY WAGE
(excl. WEG,GOF,WCF)]]+Tbl_CBStaff_Site1[[#This Row],[WAGE ENHANCEMENT GRANT (WEG)]]+Tbl_CBStaff_Site1[[#This Row],[GENERAL OPERATING FUND (GOF)]]+Tbl_CBStaff_Site1[[#This Row],[WORKFORCE COMP. (WCF)]]</f>
        <v>0</v>
      </c>
      <c r="K44" s="50"/>
      <c r="L44" s="53">
        <f>Tbl_CBStaff_Site1[[#This Row],[HRS/WK]]*Tbl_CBStaff_Site1[[#This Row],[WEEKS/YR]]*Tbl_CBStaff_Site1[[#This Row],[HOURLY 
WAGE]]</f>
        <v>0</v>
      </c>
      <c r="M44" s="54"/>
      <c r="N44" s="53">
        <f>Tbl_CBStaff_Site1[[#This Row],[TOTAL SALARIES]]*Tbl_CBStaff_Site1[[#This Row],[MANDATORY BENEFITS (%)]]</f>
        <v>0</v>
      </c>
      <c r="O44" s="53">
        <f>+Tbl_CBStaff_Site1[[#This Row],[TOTAL SALARIES]]+Tbl_CBStaff_Site1[[#This Row],[TOTAL 
BENEFITS]]</f>
        <v>0</v>
      </c>
      <c r="T4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4" s="89">
        <f>IF(Tbl_CBStaff_Site1[[#This Row],[WEG Eligibility]]="Yes",Tbl_CBStaff_Site1[[#This Row],[HRS/WK]]*Tbl_CBStaff_Site1[[#This Row],[WEEKS/YR]],0)</f>
        <v>0</v>
      </c>
      <c r="V44"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4" s="90">
        <f>Tbl_CBStaff_Site1[[#This Row],[WEG 
Eligible Hrs]]*Tbl_CBStaff_Site1[[#This Row],[WEG 
Rate]]</f>
        <v>0</v>
      </c>
      <c r="X44" s="90">
        <f>Tbl_CBStaff_Site1[[#This Row],[WEG 
Salary]]*0.175</f>
        <v>0</v>
      </c>
      <c r="Y44" s="90">
        <f>150*Tbl_CBStaff_Site1[[#This Row],[WEG 
Eligible Hrs]]/1754.5</f>
        <v>0</v>
      </c>
      <c r="Z44" s="91">
        <f>+Tbl_CBStaff_Site1[[#This Row],[WEG 
Salary]]+Tbl_CBStaff_Site1[[#This Row],[WEG 
Benefits]]+Tbl_CBStaff_Site1[[#This Row],[Suppl. Grant]]</f>
        <v>0</v>
      </c>
      <c r="AA44"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4" s="93" t="e">
        <f>IF(Tbl_CBStaff_Site1[[#This Row],[WF Eligibility]]="Yes", Tbl_CBStaff_Site1[[#This Row],[WEG 
Eligible Hrs]], 0 )</f>
        <v>#REF!</v>
      </c>
      <c r="AC44"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4" s="90" t="e">
        <f>Tbl_CBStaff_Site1[[#This Row],[WF Eligible Rate]]*Tbl_CBStaff_Site1[[#This Row],[WF Eligible Hrs]]</f>
        <v>#REF!</v>
      </c>
      <c r="AE44" s="90" t="e">
        <f>+Tbl_CBStaff_Site1[[#This Row],[WF Salary]]*0.175</f>
        <v>#REF!</v>
      </c>
      <c r="AF44" s="94" t="e">
        <f>+Tbl_CBStaff_Site1[[#This Row],[WF Salary]]+Tbl_CBStaff_Site1[[#This Row],[WF Benefits]]</f>
        <v>#REF!</v>
      </c>
      <c r="AG4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4" s="89">
        <f>IF(Tbl_CBStaff_Site1[[#This Row],[AI
Eligibility]]="Yes", Tbl_CBStaff_Site1[[#This Row],[WEG 
Eligible Hrs]], 0 )</f>
        <v>0</v>
      </c>
      <c r="AI44" s="90">
        <f>IF(Tbl_CBStaff_Site1[[#This Row],[AI
Eligibility]]="Yes", MIN(1, 25-(Tbl_CBStaff_Site1[[#This Row],[BASE HOURLY WAGE
(excl. WEG,GOF,WCF)]]+Tbl_CBStaff_Site1[[#This Row],[WEG 
Rate]])), 0 )</f>
        <v>0</v>
      </c>
      <c r="AJ44" s="95">
        <f>Tbl_CBStaff_Site1[[#This Row],[AI 
Eligible Hrs]]*Tbl_CBStaff_Site1[[#This Row],[AI 
Eligible Rate]]</f>
        <v>0</v>
      </c>
      <c r="AK44" s="90">
        <f>Tbl_CBStaff_Site1[[#This Row],[AI 
Salary]]*0.175</f>
        <v>0</v>
      </c>
      <c r="AL44" s="91">
        <f>+Tbl_CBStaff_Site1[[#This Row],[AI 
Salary]]+Tbl_CBStaff_Site1[[#This Row],[AI 
Benefits]]</f>
        <v>0</v>
      </c>
    </row>
    <row r="45" spans="1:38" ht="16.899999999999999" customHeight="1" outlineLevel="1" x14ac:dyDescent="0.45">
      <c r="A45" s="55"/>
      <c r="B45" s="96"/>
      <c r="C45" s="50"/>
      <c r="D45" s="50"/>
      <c r="E45" s="50"/>
      <c r="F45" s="88"/>
      <c r="G45" s="51"/>
      <c r="H45" s="51"/>
      <c r="I45" s="51"/>
      <c r="J45" s="52">
        <f>Tbl_CBStaff_Site1[[#This Row],[BASE HOURLY WAGE
(excl. WEG,GOF,WCF)]]+Tbl_CBStaff_Site1[[#This Row],[WAGE ENHANCEMENT GRANT (WEG)]]+Tbl_CBStaff_Site1[[#This Row],[GENERAL OPERATING FUND (GOF)]]+Tbl_CBStaff_Site1[[#This Row],[WORKFORCE COMP. (WCF)]]</f>
        <v>0</v>
      </c>
      <c r="K45" s="50"/>
      <c r="L45" s="53">
        <f>Tbl_CBStaff_Site1[[#This Row],[HRS/WK]]*Tbl_CBStaff_Site1[[#This Row],[WEEKS/YR]]*Tbl_CBStaff_Site1[[#This Row],[HOURLY 
WAGE]]</f>
        <v>0</v>
      </c>
      <c r="M45" s="54"/>
      <c r="N45" s="53">
        <f>Tbl_CBStaff_Site1[[#This Row],[TOTAL SALARIES]]*Tbl_CBStaff_Site1[[#This Row],[MANDATORY BENEFITS (%)]]</f>
        <v>0</v>
      </c>
      <c r="O45" s="53">
        <f>+Tbl_CBStaff_Site1[[#This Row],[TOTAL SALARIES]]+Tbl_CBStaff_Site1[[#This Row],[TOTAL 
BENEFITS]]</f>
        <v>0</v>
      </c>
      <c r="T4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5" s="89">
        <f>IF(Tbl_CBStaff_Site1[[#This Row],[WEG Eligibility]]="Yes",Tbl_CBStaff_Site1[[#This Row],[HRS/WK]]*Tbl_CBStaff_Site1[[#This Row],[WEEKS/YR]],0)</f>
        <v>0</v>
      </c>
      <c r="V45"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5" s="90">
        <f>Tbl_CBStaff_Site1[[#This Row],[WEG 
Eligible Hrs]]*Tbl_CBStaff_Site1[[#This Row],[WEG 
Rate]]</f>
        <v>0</v>
      </c>
      <c r="X45" s="90">
        <f>Tbl_CBStaff_Site1[[#This Row],[WEG 
Salary]]*0.175</f>
        <v>0</v>
      </c>
      <c r="Y45" s="90">
        <f>150*Tbl_CBStaff_Site1[[#This Row],[WEG 
Eligible Hrs]]/1754.5</f>
        <v>0</v>
      </c>
      <c r="Z45" s="91">
        <f>+Tbl_CBStaff_Site1[[#This Row],[WEG 
Salary]]+Tbl_CBStaff_Site1[[#This Row],[WEG 
Benefits]]+Tbl_CBStaff_Site1[[#This Row],[Suppl. Grant]]</f>
        <v>0</v>
      </c>
      <c r="AA45"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5" s="93" t="e">
        <f>IF(Tbl_CBStaff_Site1[[#This Row],[WF Eligibility]]="Yes", Tbl_CBStaff_Site1[[#This Row],[WEG 
Eligible Hrs]], 0 )</f>
        <v>#REF!</v>
      </c>
      <c r="AC45"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5" s="90" t="e">
        <f>Tbl_CBStaff_Site1[[#This Row],[WF Eligible Rate]]*Tbl_CBStaff_Site1[[#This Row],[WF Eligible Hrs]]</f>
        <v>#REF!</v>
      </c>
      <c r="AE45" s="90" t="e">
        <f>+Tbl_CBStaff_Site1[[#This Row],[WF Salary]]*0.175</f>
        <v>#REF!</v>
      </c>
      <c r="AF45" s="94" t="e">
        <f>+Tbl_CBStaff_Site1[[#This Row],[WF Salary]]+Tbl_CBStaff_Site1[[#This Row],[WF Benefits]]</f>
        <v>#REF!</v>
      </c>
      <c r="AG4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5" s="89">
        <f>IF(Tbl_CBStaff_Site1[[#This Row],[AI
Eligibility]]="Yes", Tbl_CBStaff_Site1[[#This Row],[WEG 
Eligible Hrs]], 0 )</f>
        <v>0</v>
      </c>
      <c r="AI45" s="90">
        <f>IF(Tbl_CBStaff_Site1[[#This Row],[AI
Eligibility]]="Yes", MIN(1, 25-(Tbl_CBStaff_Site1[[#This Row],[BASE HOURLY WAGE
(excl. WEG,GOF,WCF)]]+Tbl_CBStaff_Site1[[#This Row],[WEG 
Rate]])), 0 )</f>
        <v>0</v>
      </c>
      <c r="AJ45" s="95">
        <f>Tbl_CBStaff_Site1[[#This Row],[AI 
Eligible Hrs]]*Tbl_CBStaff_Site1[[#This Row],[AI 
Eligible Rate]]</f>
        <v>0</v>
      </c>
      <c r="AK45" s="90">
        <f>Tbl_CBStaff_Site1[[#This Row],[AI 
Salary]]*0.175</f>
        <v>0</v>
      </c>
      <c r="AL45" s="91">
        <f>+Tbl_CBStaff_Site1[[#This Row],[AI 
Salary]]+Tbl_CBStaff_Site1[[#This Row],[AI 
Benefits]]</f>
        <v>0</v>
      </c>
    </row>
    <row r="46" spans="1:38" ht="16.899999999999999" customHeight="1" outlineLevel="1" x14ac:dyDescent="0.45">
      <c r="A46" s="55"/>
      <c r="B46" s="96"/>
      <c r="C46" s="50"/>
      <c r="D46" s="50"/>
      <c r="E46" s="50"/>
      <c r="F46" s="88"/>
      <c r="G46" s="51"/>
      <c r="H46" s="51"/>
      <c r="I46" s="51"/>
      <c r="J46" s="52">
        <f>Tbl_CBStaff_Site1[[#This Row],[BASE HOURLY WAGE
(excl. WEG,GOF,WCF)]]+Tbl_CBStaff_Site1[[#This Row],[WAGE ENHANCEMENT GRANT (WEG)]]+Tbl_CBStaff_Site1[[#This Row],[GENERAL OPERATING FUND (GOF)]]+Tbl_CBStaff_Site1[[#This Row],[WORKFORCE COMP. (WCF)]]</f>
        <v>0</v>
      </c>
      <c r="K46" s="50"/>
      <c r="L46" s="53">
        <f>Tbl_CBStaff_Site1[[#This Row],[HRS/WK]]*Tbl_CBStaff_Site1[[#This Row],[WEEKS/YR]]*Tbl_CBStaff_Site1[[#This Row],[HOURLY 
WAGE]]</f>
        <v>0</v>
      </c>
      <c r="M46" s="54"/>
      <c r="N46" s="53">
        <f>Tbl_CBStaff_Site1[[#This Row],[TOTAL SALARIES]]*Tbl_CBStaff_Site1[[#This Row],[MANDATORY BENEFITS (%)]]</f>
        <v>0</v>
      </c>
      <c r="O46" s="53">
        <f>+Tbl_CBStaff_Site1[[#This Row],[TOTAL SALARIES]]+Tbl_CBStaff_Site1[[#This Row],[TOTAL 
BENEFITS]]</f>
        <v>0</v>
      </c>
      <c r="T46"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6" s="89">
        <f>IF(Tbl_CBStaff_Site1[[#This Row],[WEG Eligibility]]="Yes",Tbl_CBStaff_Site1[[#This Row],[HRS/WK]]*Tbl_CBStaff_Site1[[#This Row],[WEEKS/YR]],0)</f>
        <v>0</v>
      </c>
      <c r="V46"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6" s="90">
        <f>Tbl_CBStaff_Site1[[#This Row],[WEG 
Eligible Hrs]]*Tbl_CBStaff_Site1[[#This Row],[WEG 
Rate]]</f>
        <v>0</v>
      </c>
      <c r="X46" s="90">
        <f>Tbl_CBStaff_Site1[[#This Row],[WEG 
Salary]]*0.175</f>
        <v>0</v>
      </c>
      <c r="Y46" s="90">
        <f>150*Tbl_CBStaff_Site1[[#This Row],[WEG 
Eligible Hrs]]/1754.5</f>
        <v>0</v>
      </c>
      <c r="Z46" s="91">
        <f>+Tbl_CBStaff_Site1[[#This Row],[WEG 
Salary]]+Tbl_CBStaff_Site1[[#This Row],[WEG 
Benefits]]+Tbl_CBStaff_Site1[[#This Row],[Suppl. Grant]]</f>
        <v>0</v>
      </c>
      <c r="AA46"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6" s="93" t="e">
        <f>IF(Tbl_CBStaff_Site1[[#This Row],[WF Eligibility]]="Yes", Tbl_CBStaff_Site1[[#This Row],[WEG 
Eligible Hrs]], 0 )</f>
        <v>#REF!</v>
      </c>
      <c r="AC46"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6" s="90" t="e">
        <f>Tbl_CBStaff_Site1[[#This Row],[WF Eligible Rate]]*Tbl_CBStaff_Site1[[#This Row],[WF Eligible Hrs]]</f>
        <v>#REF!</v>
      </c>
      <c r="AE46" s="90" t="e">
        <f>+Tbl_CBStaff_Site1[[#This Row],[WF Salary]]*0.175</f>
        <v>#REF!</v>
      </c>
      <c r="AF46" s="94" t="e">
        <f>+Tbl_CBStaff_Site1[[#This Row],[WF Salary]]+Tbl_CBStaff_Site1[[#This Row],[WF Benefits]]</f>
        <v>#REF!</v>
      </c>
      <c r="AG46"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6" s="89">
        <f>IF(Tbl_CBStaff_Site1[[#This Row],[AI
Eligibility]]="Yes", Tbl_CBStaff_Site1[[#This Row],[WEG 
Eligible Hrs]], 0 )</f>
        <v>0</v>
      </c>
      <c r="AI46" s="90">
        <f>IF(Tbl_CBStaff_Site1[[#This Row],[AI
Eligibility]]="Yes", MIN(1, 25-(Tbl_CBStaff_Site1[[#This Row],[BASE HOURLY WAGE
(excl. WEG,GOF,WCF)]]+Tbl_CBStaff_Site1[[#This Row],[WEG 
Rate]])), 0 )</f>
        <v>0</v>
      </c>
      <c r="AJ46" s="95">
        <f>Tbl_CBStaff_Site1[[#This Row],[AI 
Eligible Hrs]]*Tbl_CBStaff_Site1[[#This Row],[AI 
Eligible Rate]]</f>
        <v>0</v>
      </c>
      <c r="AK46" s="90">
        <f>Tbl_CBStaff_Site1[[#This Row],[AI 
Salary]]*0.175</f>
        <v>0</v>
      </c>
      <c r="AL46" s="91">
        <f>+Tbl_CBStaff_Site1[[#This Row],[AI 
Salary]]+Tbl_CBStaff_Site1[[#This Row],[AI 
Benefits]]</f>
        <v>0</v>
      </c>
    </row>
    <row r="47" spans="1:38" ht="16.899999999999999" customHeight="1" outlineLevel="1" x14ac:dyDescent="0.45">
      <c r="A47" s="55"/>
      <c r="B47" s="96"/>
      <c r="C47" s="50"/>
      <c r="D47" s="50"/>
      <c r="E47" s="50"/>
      <c r="F47" s="88"/>
      <c r="G47" s="51"/>
      <c r="H47" s="51"/>
      <c r="I47" s="51"/>
      <c r="J47" s="52">
        <f>Tbl_CBStaff_Site1[[#This Row],[BASE HOURLY WAGE
(excl. WEG,GOF,WCF)]]+Tbl_CBStaff_Site1[[#This Row],[WAGE ENHANCEMENT GRANT (WEG)]]+Tbl_CBStaff_Site1[[#This Row],[GENERAL OPERATING FUND (GOF)]]+Tbl_CBStaff_Site1[[#This Row],[WORKFORCE COMP. (WCF)]]</f>
        <v>0</v>
      </c>
      <c r="K47" s="50"/>
      <c r="L47" s="53">
        <f>Tbl_CBStaff_Site1[[#This Row],[HRS/WK]]*Tbl_CBStaff_Site1[[#This Row],[WEEKS/YR]]*Tbl_CBStaff_Site1[[#This Row],[HOURLY 
WAGE]]</f>
        <v>0</v>
      </c>
      <c r="M47" s="54"/>
      <c r="N47" s="53">
        <f>Tbl_CBStaff_Site1[[#This Row],[TOTAL SALARIES]]*Tbl_CBStaff_Site1[[#This Row],[MANDATORY BENEFITS (%)]]</f>
        <v>0</v>
      </c>
      <c r="O47" s="53">
        <f>+Tbl_CBStaff_Site1[[#This Row],[TOTAL SALARIES]]+Tbl_CBStaff_Site1[[#This Row],[TOTAL 
BENEFITS]]</f>
        <v>0</v>
      </c>
      <c r="T47"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7" s="89">
        <f>IF(Tbl_CBStaff_Site1[[#This Row],[WEG Eligibility]]="Yes",Tbl_CBStaff_Site1[[#This Row],[HRS/WK]]*Tbl_CBStaff_Site1[[#This Row],[WEEKS/YR]],0)</f>
        <v>0</v>
      </c>
      <c r="V47"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7" s="90">
        <f>Tbl_CBStaff_Site1[[#This Row],[WEG 
Eligible Hrs]]*Tbl_CBStaff_Site1[[#This Row],[WEG 
Rate]]</f>
        <v>0</v>
      </c>
      <c r="X47" s="90">
        <f>Tbl_CBStaff_Site1[[#This Row],[WEG 
Salary]]*0.175</f>
        <v>0</v>
      </c>
      <c r="Y47" s="90">
        <f>150*Tbl_CBStaff_Site1[[#This Row],[WEG 
Eligible Hrs]]/1754.5</f>
        <v>0</v>
      </c>
      <c r="Z47" s="91">
        <f>+Tbl_CBStaff_Site1[[#This Row],[WEG 
Salary]]+Tbl_CBStaff_Site1[[#This Row],[WEG 
Benefits]]+Tbl_CBStaff_Site1[[#This Row],[Suppl. Grant]]</f>
        <v>0</v>
      </c>
      <c r="AA47"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7" s="93" t="e">
        <f>IF(Tbl_CBStaff_Site1[[#This Row],[WF Eligibility]]="Yes", Tbl_CBStaff_Site1[[#This Row],[WEG 
Eligible Hrs]], 0 )</f>
        <v>#REF!</v>
      </c>
      <c r="AC47"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7" s="90" t="e">
        <f>Tbl_CBStaff_Site1[[#This Row],[WF Eligible Rate]]*Tbl_CBStaff_Site1[[#This Row],[WF Eligible Hrs]]</f>
        <v>#REF!</v>
      </c>
      <c r="AE47" s="90" t="e">
        <f>+Tbl_CBStaff_Site1[[#This Row],[WF Salary]]*0.175</f>
        <v>#REF!</v>
      </c>
      <c r="AF47" s="94" t="e">
        <f>+Tbl_CBStaff_Site1[[#This Row],[WF Salary]]+Tbl_CBStaff_Site1[[#This Row],[WF Benefits]]</f>
        <v>#REF!</v>
      </c>
      <c r="AG47"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7" s="89">
        <f>IF(Tbl_CBStaff_Site1[[#This Row],[AI
Eligibility]]="Yes", Tbl_CBStaff_Site1[[#This Row],[WEG 
Eligible Hrs]], 0 )</f>
        <v>0</v>
      </c>
      <c r="AI47" s="90">
        <f>IF(Tbl_CBStaff_Site1[[#This Row],[AI
Eligibility]]="Yes", MIN(1, 25-(Tbl_CBStaff_Site1[[#This Row],[BASE HOURLY WAGE
(excl. WEG,GOF,WCF)]]+Tbl_CBStaff_Site1[[#This Row],[WEG 
Rate]])), 0 )</f>
        <v>0</v>
      </c>
      <c r="AJ47" s="95">
        <f>Tbl_CBStaff_Site1[[#This Row],[AI 
Eligible Hrs]]*Tbl_CBStaff_Site1[[#This Row],[AI 
Eligible Rate]]</f>
        <v>0</v>
      </c>
      <c r="AK47" s="90">
        <f>Tbl_CBStaff_Site1[[#This Row],[AI 
Salary]]*0.175</f>
        <v>0</v>
      </c>
      <c r="AL47" s="91">
        <f>+Tbl_CBStaff_Site1[[#This Row],[AI 
Salary]]+Tbl_CBStaff_Site1[[#This Row],[AI 
Benefits]]</f>
        <v>0</v>
      </c>
    </row>
    <row r="48" spans="1:38" ht="16.899999999999999" customHeight="1" outlineLevel="1" x14ac:dyDescent="0.45">
      <c r="A48" s="55"/>
      <c r="B48" s="96"/>
      <c r="C48" s="50"/>
      <c r="D48" s="50"/>
      <c r="E48" s="50"/>
      <c r="F48" s="88"/>
      <c r="G48" s="51"/>
      <c r="H48" s="51"/>
      <c r="I48" s="51"/>
      <c r="J48" s="52">
        <f>Tbl_CBStaff_Site1[[#This Row],[BASE HOURLY WAGE
(excl. WEG,GOF,WCF)]]+Tbl_CBStaff_Site1[[#This Row],[WAGE ENHANCEMENT GRANT (WEG)]]+Tbl_CBStaff_Site1[[#This Row],[GENERAL OPERATING FUND (GOF)]]+Tbl_CBStaff_Site1[[#This Row],[WORKFORCE COMP. (WCF)]]</f>
        <v>0</v>
      </c>
      <c r="K48" s="50"/>
      <c r="L48" s="53">
        <f>Tbl_CBStaff_Site1[[#This Row],[HRS/WK]]*Tbl_CBStaff_Site1[[#This Row],[WEEKS/YR]]*Tbl_CBStaff_Site1[[#This Row],[HOURLY 
WAGE]]</f>
        <v>0</v>
      </c>
      <c r="M48" s="54"/>
      <c r="N48" s="53">
        <f>Tbl_CBStaff_Site1[[#This Row],[TOTAL SALARIES]]*Tbl_CBStaff_Site1[[#This Row],[MANDATORY BENEFITS (%)]]</f>
        <v>0</v>
      </c>
      <c r="O48" s="53">
        <f>+Tbl_CBStaff_Site1[[#This Row],[TOTAL SALARIES]]+Tbl_CBStaff_Site1[[#This Row],[TOTAL 
BENEFITS]]</f>
        <v>0</v>
      </c>
      <c r="T48"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8" s="89">
        <f>IF(Tbl_CBStaff_Site1[[#This Row],[WEG Eligibility]]="Yes",Tbl_CBStaff_Site1[[#This Row],[HRS/WK]]*Tbl_CBStaff_Site1[[#This Row],[WEEKS/YR]],0)</f>
        <v>0</v>
      </c>
      <c r="V48"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8" s="90">
        <f>Tbl_CBStaff_Site1[[#This Row],[WEG 
Eligible Hrs]]*Tbl_CBStaff_Site1[[#This Row],[WEG 
Rate]]</f>
        <v>0</v>
      </c>
      <c r="X48" s="90">
        <f>Tbl_CBStaff_Site1[[#This Row],[WEG 
Salary]]*0.175</f>
        <v>0</v>
      </c>
      <c r="Y48" s="90">
        <f>150*Tbl_CBStaff_Site1[[#This Row],[WEG 
Eligible Hrs]]/1754.5</f>
        <v>0</v>
      </c>
      <c r="Z48" s="91">
        <f>+Tbl_CBStaff_Site1[[#This Row],[WEG 
Salary]]+Tbl_CBStaff_Site1[[#This Row],[WEG 
Benefits]]+Tbl_CBStaff_Site1[[#This Row],[Suppl. Grant]]</f>
        <v>0</v>
      </c>
      <c r="AA48"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8" s="93" t="e">
        <f>IF(Tbl_CBStaff_Site1[[#This Row],[WF Eligibility]]="Yes", Tbl_CBStaff_Site1[[#This Row],[WEG 
Eligible Hrs]], 0 )</f>
        <v>#REF!</v>
      </c>
      <c r="AC48"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8" s="90" t="e">
        <f>Tbl_CBStaff_Site1[[#This Row],[WF Eligible Rate]]*Tbl_CBStaff_Site1[[#This Row],[WF Eligible Hrs]]</f>
        <v>#REF!</v>
      </c>
      <c r="AE48" s="90" t="e">
        <f>+Tbl_CBStaff_Site1[[#This Row],[WF Salary]]*0.175</f>
        <v>#REF!</v>
      </c>
      <c r="AF48" s="94" t="e">
        <f>+Tbl_CBStaff_Site1[[#This Row],[WF Salary]]+Tbl_CBStaff_Site1[[#This Row],[WF Benefits]]</f>
        <v>#REF!</v>
      </c>
      <c r="AG48"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8" s="89">
        <f>IF(Tbl_CBStaff_Site1[[#This Row],[AI
Eligibility]]="Yes", Tbl_CBStaff_Site1[[#This Row],[WEG 
Eligible Hrs]], 0 )</f>
        <v>0</v>
      </c>
      <c r="AI48" s="90">
        <f>IF(Tbl_CBStaff_Site1[[#This Row],[AI
Eligibility]]="Yes", MIN(1, 25-(Tbl_CBStaff_Site1[[#This Row],[BASE HOURLY WAGE
(excl. WEG,GOF,WCF)]]+Tbl_CBStaff_Site1[[#This Row],[WEG 
Rate]])), 0 )</f>
        <v>0</v>
      </c>
      <c r="AJ48" s="95">
        <f>Tbl_CBStaff_Site1[[#This Row],[AI 
Eligible Hrs]]*Tbl_CBStaff_Site1[[#This Row],[AI 
Eligible Rate]]</f>
        <v>0</v>
      </c>
      <c r="AK48" s="90">
        <f>Tbl_CBStaff_Site1[[#This Row],[AI 
Salary]]*0.175</f>
        <v>0</v>
      </c>
      <c r="AL48" s="91">
        <f>+Tbl_CBStaff_Site1[[#This Row],[AI 
Salary]]+Tbl_CBStaff_Site1[[#This Row],[AI 
Benefits]]</f>
        <v>0</v>
      </c>
    </row>
    <row r="49" spans="1:38" ht="16.899999999999999" customHeight="1" outlineLevel="1" x14ac:dyDescent="0.45">
      <c r="A49" s="55"/>
      <c r="B49" s="96"/>
      <c r="C49" s="50"/>
      <c r="D49" s="50"/>
      <c r="E49" s="50"/>
      <c r="F49" s="88"/>
      <c r="G49" s="51"/>
      <c r="H49" s="51"/>
      <c r="I49" s="51"/>
      <c r="J49" s="52">
        <f>Tbl_CBStaff_Site1[[#This Row],[BASE HOURLY WAGE
(excl. WEG,GOF,WCF)]]+Tbl_CBStaff_Site1[[#This Row],[WAGE ENHANCEMENT GRANT (WEG)]]+Tbl_CBStaff_Site1[[#This Row],[GENERAL OPERATING FUND (GOF)]]+Tbl_CBStaff_Site1[[#This Row],[WORKFORCE COMP. (WCF)]]</f>
        <v>0</v>
      </c>
      <c r="K49" s="50"/>
      <c r="L49" s="53">
        <f>Tbl_CBStaff_Site1[[#This Row],[HRS/WK]]*Tbl_CBStaff_Site1[[#This Row],[WEEKS/YR]]*Tbl_CBStaff_Site1[[#This Row],[HOURLY 
WAGE]]</f>
        <v>0</v>
      </c>
      <c r="M49" s="54"/>
      <c r="N49" s="53">
        <f>Tbl_CBStaff_Site1[[#This Row],[TOTAL SALARIES]]*Tbl_CBStaff_Site1[[#This Row],[MANDATORY BENEFITS (%)]]</f>
        <v>0</v>
      </c>
      <c r="O49" s="53">
        <f>+Tbl_CBStaff_Site1[[#This Row],[TOTAL SALARIES]]+Tbl_CBStaff_Site1[[#This Row],[TOTAL 
BENEFITS]]</f>
        <v>0</v>
      </c>
      <c r="T4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49" s="89">
        <f>IF(Tbl_CBStaff_Site1[[#This Row],[WEG Eligibility]]="Yes",Tbl_CBStaff_Site1[[#This Row],[HRS/WK]]*Tbl_CBStaff_Site1[[#This Row],[WEEKS/YR]],0)</f>
        <v>0</v>
      </c>
      <c r="V49"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49" s="90">
        <f>Tbl_CBStaff_Site1[[#This Row],[WEG 
Eligible Hrs]]*Tbl_CBStaff_Site1[[#This Row],[WEG 
Rate]]</f>
        <v>0</v>
      </c>
      <c r="X49" s="90">
        <f>Tbl_CBStaff_Site1[[#This Row],[WEG 
Salary]]*0.175</f>
        <v>0</v>
      </c>
      <c r="Y49" s="90">
        <f>150*Tbl_CBStaff_Site1[[#This Row],[WEG 
Eligible Hrs]]/1754.5</f>
        <v>0</v>
      </c>
      <c r="Z49" s="91">
        <f>+Tbl_CBStaff_Site1[[#This Row],[WEG 
Salary]]+Tbl_CBStaff_Site1[[#This Row],[WEG 
Benefits]]+Tbl_CBStaff_Site1[[#This Row],[Suppl. Grant]]</f>
        <v>0</v>
      </c>
      <c r="AA49"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49" s="93" t="e">
        <f>IF(Tbl_CBStaff_Site1[[#This Row],[WF Eligibility]]="Yes", Tbl_CBStaff_Site1[[#This Row],[WEG 
Eligible Hrs]], 0 )</f>
        <v>#REF!</v>
      </c>
      <c r="AC49"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49" s="90" t="e">
        <f>Tbl_CBStaff_Site1[[#This Row],[WF Eligible Rate]]*Tbl_CBStaff_Site1[[#This Row],[WF Eligible Hrs]]</f>
        <v>#REF!</v>
      </c>
      <c r="AE49" s="90" t="e">
        <f>+Tbl_CBStaff_Site1[[#This Row],[WF Salary]]*0.175</f>
        <v>#REF!</v>
      </c>
      <c r="AF49" s="94" t="e">
        <f>+Tbl_CBStaff_Site1[[#This Row],[WF Salary]]+Tbl_CBStaff_Site1[[#This Row],[WF Benefits]]</f>
        <v>#REF!</v>
      </c>
      <c r="AG4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49" s="89">
        <f>IF(Tbl_CBStaff_Site1[[#This Row],[AI
Eligibility]]="Yes", Tbl_CBStaff_Site1[[#This Row],[WEG 
Eligible Hrs]], 0 )</f>
        <v>0</v>
      </c>
      <c r="AI49" s="90">
        <f>IF(Tbl_CBStaff_Site1[[#This Row],[AI
Eligibility]]="Yes", MIN(1, 25-(Tbl_CBStaff_Site1[[#This Row],[BASE HOURLY WAGE
(excl. WEG,GOF,WCF)]]+Tbl_CBStaff_Site1[[#This Row],[WEG 
Rate]])), 0 )</f>
        <v>0</v>
      </c>
      <c r="AJ49" s="95">
        <f>Tbl_CBStaff_Site1[[#This Row],[AI 
Eligible Hrs]]*Tbl_CBStaff_Site1[[#This Row],[AI 
Eligible Rate]]</f>
        <v>0</v>
      </c>
      <c r="AK49" s="90">
        <f>Tbl_CBStaff_Site1[[#This Row],[AI 
Salary]]*0.175</f>
        <v>0</v>
      </c>
      <c r="AL49" s="91">
        <f>+Tbl_CBStaff_Site1[[#This Row],[AI 
Salary]]+Tbl_CBStaff_Site1[[#This Row],[AI 
Benefits]]</f>
        <v>0</v>
      </c>
    </row>
    <row r="50" spans="1:38" ht="16.899999999999999" customHeight="1" outlineLevel="1" x14ac:dyDescent="0.45">
      <c r="A50" s="55"/>
      <c r="B50" s="96"/>
      <c r="C50" s="50"/>
      <c r="D50" s="50"/>
      <c r="E50" s="50"/>
      <c r="F50" s="88"/>
      <c r="G50" s="51"/>
      <c r="H50" s="51"/>
      <c r="I50" s="51"/>
      <c r="J50" s="52">
        <f>Tbl_CBStaff_Site1[[#This Row],[BASE HOURLY WAGE
(excl. WEG,GOF,WCF)]]+Tbl_CBStaff_Site1[[#This Row],[WAGE ENHANCEMENT GRANT (WEG)]]+Tbl_CBStaff_Site1[[#This Row],[GENERAL OPERATING FUND (GOF)]]+Tbl_CBStaff_Site1[[#This Row],[WORKFORCE COMP. (WCF)]]</f>
        <v>0</v>
      </c>
      <c r="K50" s="50"/>
      <c r="L50" s="53">
        <f>Tbl_CBStaff_Site1[[#This Row],[HRS/WK]]*Tbl_CBStaff_Site1[[#This Row],[WEEKS/YR]]*Tbl_CBStaff_Site1[[#This Row],[HOURLY 
WAGE]]</f>
        <v>0</v>
      </c>
      <c r="M50" s="54"/>
      <c r="N50" s="53">
        <f>Tbl_CBStaff_Site1[[#This Row],[TOTAL SALARIES]]*Tbl_CBStaff_Site1[[#This Row],[MANDATORY BENEFITS (%)]]</f>
        <v>0</v>
      </c>
      <c r="O50" s="53">
        <f>+Tbl_CBStaff_Site1[[#This Row],[TOTAL SALARIES]]+Tbl_CBStaff_Site1[[#This Row],[TOTAL 
BENEFITS]]</f>
        <v>0</v>
      </c>
      <c r="T5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0" s="89">
        <f>IF(Tbl_CBStaff_Site1[[#This Row],[WEG Eligibility]]="Yes",Tbl_CBStaff_Site1[[#This Row],[HRS/WK]]*Tbl_CBStaff_Site1[[#This Row],[WEEKS/YR]],0)</f>
        <v>0</v>
      </c>
      <c r="V50"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0" s="90">
        <f>Tbl_CBStaff_Site1[[#This Row],[WEG 
Eligible Hrs]]*Tbl_CBStaff_Site1[[#This Row],[WEG 
Rate]]</f>
        <v>0</v>
      </c>
      <c r="X50" s="90">
        <f>Tbl_CBStaff_Site1[[#This Row],[WEG 
Salary]]*0.175</f>
        <v>0</v>
      </c>
      <c r="Y50" s="90">
        <f>150*Tbl_CBStaff_Site1[[#This Row],[WEG 
Eligible Hrs]]/1754.5</f>
        <v>0</v>
      </c>
      <c r="Z50" s="91">
        <f>+Tbl_CBStaff_Site1[[#This Row],[WEG 
Salary]]+Tbl_CBStaff_Site1[[#This Row],[WEG 
Benefits]]+Tbl_CBStaff_Site1[[#This Row],[Suppl. Grant]]</f>
        <v>0</v>
      </c>
      <c r="AA50"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0" s="93" t="e">
        <f>IF(Tbl_CBStaff_Site1[[#This Row],[WF Eligibility]]="Yes", Tbl_CBStaff_Site1[[#This Row],[WEG 
Eligible Hrs]], 0 )</f>
        <v>#REF!</v>
      </c>
      <c r="AC50"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0" s="90" t="e">
        <f>Tbl_CBStaff_Site1[[#This Row],[WF Eligible Rate]]*Tbl_CBStaff_Site1[[#This Row],[WF Eligible Hrs]]</f>
        <v>#REF!</v>
      </c>
      <c r="AE50" s="90" t="e">
        <f>+Tbl_CBStaff_Site1[[#This Row],[WF Salary]]*0.175</f>
        <v>#REF!</v>
      </c>
      <c r="AF50" s="94" t="e">
        <f>+Tbl_CBStaff_Site1[[#This Row],[WF Salary]]+Tbl_CBStaff_Site1[[#This Row],[WF Benefits]]</f>
        <v>#REF!</v>
      </c>
      <c r="AG5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0" s="89">
        <f>IF(Tbl_CBStaff_Site1[[#This Row],[AI
Eligibility]]="Yes", Tbl_CBStaff_Site1[[#This Row],[WEG 
Eligible Hrs]], 0 )</f>
        <v>0</v>
      </c>
      <c r="AI50" s="90">
        <f>IF(Tbl_CBStaff_Site1[[#This Row],[AI
Eligibility]]="Yes", MIN(1, 25-(Tbl_CBStaff_Site1[[#This Row],[BASE HOURLY WAGE
(excl. WEG,GOF,WCF)]]+Tbl_CBStaff_Site1[[#This Row],[WEG 
Rate]])), 0 )</f>
        <v>0</v>
      </c>
      <c r="AJ50" s="95">
        <f>Tbl_CBStaff_Site1[[#This Row],[AI 
Eligible Hrs]]*Tbl_CBStaff_Site1[[#This Row],[AI 
Eligible Rate]]</f>
        <v>0</v>
      </c>
      <c r="AK50" s="90">
        <f>Tbl_CBStaff_Site1[[#This Row],[AI 
Salary]]*0.175</f>
        <v>0</v>
      </c>
      <c r="AL50" s="91">
        <f>+Tbl_CBStaff_Site1[[#This Row],[AI 
Salary]]+Tbl_CBStaff_Site1[[#This Row],[AI 
Benefits]]</f>
        <v>0</v>
      </c>
    </row>
    <row r="51" spans="1:38" ht="16.899999999999999" customHeight="1" outlineLevel="1" x14ac:dyDescent="0.45">
      <c r="A51" s="55"/>
      <c r="B51" s="50"/>
      <c r="C51" s="50"/>
      <c r="D51" s="50"/>
      <c r="E51" s="50"/>
      <c r="F51" s="88"/>
      <c r="G51" s="88"/>
      <c r="H51" s="88"/>
      <c r="I51" s="88"/>
      <c r="J51" s="52">
        <f>Tbl_CBStaff_Site1[[#This Row],[BASE HOURLY WAGE
(excl. WEG,GOF,WCF)]]+Tbl_CBStaff_Site1[[#This Row],[WAGE ENHANCEMENT GRANT (WEG)]]+Tbl_CBStaff_Site1[[#This Row],[GENERAL OPERATING FUND (GOF)]]+Tbl_CBStaff_Site1[[#This Row],[WORKFORCE COMP. (WCF)]]</f>
        <v>0</v>
      </c>
      <c r="K51" s="50" t="s">
        <v>97</v>
      </c>
      <c r="L51" s="53">
        <f>Tbl_CBStaff_Site1[[#This Row],[HRS/WK]]*Tbl_CBStaff_Site1[[#This Row],[WEEKS/YR]]*Tbl_CBStaff_Site1[[#This Row],[HOURLY 
WAGE]]</f>
        <v>0</v>
      </c>
      <c r="M51" s="54"/>
      <c r="N51" s="53">
        <f>Tbl_CBStaff_Site1[[#This Row],[TOTAL SALARIES]]*Tbl_CBStaff_Site1[[#This Row],[MANDATORY BENEFITS (%)]]</f>
        <v>0</v>
      </c>
      <c r="O51" s="53">
        <f>+Tbl_CBStaff_Site1[[#This Row],[TOTAL SALARIES]]+Tbl_CBStaff_Site1[[#This Row],[TOTAL 
BENEFITS]]</f>
        <v>0</v>
      </c>
      <c r="T51"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1" s="89">
        <f>IF(Tbl_CBStaff_Site1[[#This Row],[WEG Eligibility]]="Yes",Tbl_CBStaff_Site1[[#This Row],[HRS/WK]]*Tbl_CBStaff_Site1[[#This Row],[WEEKS/YR]],0)</f>
        <v>0</v>
      </c>
      <c r="V51" s="90">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1" s="90">
        <f>Tbl_CBStaff_Site1[[#This Row],[WEG 
Eligible Hrs]]*Tbl_CBStaff_Site1[[#This Row],[WEG 
Rate]]</f>
        <v>0</v>
      </c>
      <c r="X51" s="90">
        <f>Tbl_CBStaff_Site1[[#This Row],[WEG 
Salary]]*0.175</f>
        <v>0</v>
      </c>
      <c r="Y51" s="90">
        <f>150*Tbl_CBStaff_Site1[[#This Row],[WEG 
Eligible Hrs]]/1754.5</f>
        <v>0</v>
      </c>
      <c r="Z51" s="91">
        <f>+Tbl_CBStaff_Site1[[#This Row],[WEG 
Salary]]+Tbl_CBStaff_Site1[[#This Row],[WEG 
Benefits]]+Tbl_CBStaff_Site1[[#This Row],[Suppl. Grant]]</f>
        <v>0</v>
      </c>
      <c r="AA51" s="92"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1" s="93" t="e">
        <f>IF(Tbl_CBStaff_Site1[[#This Row],[WF Eligibility]]="Yes", Tbl_CBStaff_Site1[[#This Row],[WEG 
Eligible Hrs]], 0 )</f>
        <v>#REF!</v>
      </c>
      <c r="AC51" s="90"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1" s="90" t="e">
        <f>Tbl_CBStaff_Site1[[#This Row],[WF Eligible Rate]]*Tbl_CBStaff_Site1[[#This Row],[WF Eligible Hrs]]</f>
        <v>#REF!</v>
      </c>
      <c r="AE51" s="90" t="e">
        <f>+Tbl_CBStaff_Site1[[#This Row],[WF Salary]]*0.175</f>
        <v>#REF!</v>
      </c>
      <c r="AF51" s="94" t="e">
        <f>+Tbl_CBStaff_Site1[[#This Row],[WF Salary]]+Tbl_CBStaff_Site1[[#This Row],[WF Benefits]]</f>
        <v>#REF!</v>
      </c>
      <c r="AG51"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1" s="89">
        <f>IF(Tbl_CBStaff_Site1[[#This Row],[AI
Eligibility]]="Yes", Tbl_CBStaff_Site1[[#This Row],[WEG 
Eligible Hrs]], 0 )</f>
        <v>0</v>
      </c>
      <c r="AI51" s="90">
        <f>IF(Tbl_CBStaff_Site1[[#This Row],[AI
Eligibility]]="Yes", MIN(1, 25-(Tbl_CBStaff_Site1[[#This Row],[BASE HOURLY WAGE
(excl. WEG,GOF,WCF)]]+Tbl_CBStaff_Site1[[#This Row],[WEG 
Rate]])), 0 )</f>
        <v>0</v>
      </c>
      <c r="AJ51" s="95">
        <f>Tbl_CBStaff_Site1[[#This Row],[AI 
Eligible Hrs]]*Tbl_CBStaff_Site1[[#This Row],[AI 
Eligible Rate]]</f>
        <v>0</v>
      </c>
      <c r="AK51" s="90">
        <f>Tbl_CBStaff_Site1[[#This Row],[AI 
Salary]]*0.175</f>
        <v>0</v>
      </c>
      <c r="AL51" s="91">
        <f>+Tbl_CBStaff_Site1[[#This Row],[AI 
Salary]]+Tbl_CBStaff_Site1[[#This Row],[AI 
Benefits]]</f>
        <v>0</v>
      </c>
    </row>
    <row r="52" spans="1:38" ht="16.899999999999999" customHeight="1" outlineLevel="1" x14ac:dyDescent="0.45">
      <c r="A52" s="49"/>
      <c r="B52" s="50"/>
      <c r="C52" s="50"/>
      <c r="D52" s="50"/>
      <c r="E52" s="50"/>
      <c r="F52" s="51"/>
      <c r="G52" s="51"/>
      <c r="H52" s="51"/>
      <c r="I52" s="51"/>
      <c r="J52" s="52">
        <f>Tbl_CBStaff_Site1[[#This Row],[BASE HOURLY WAGE
(excl. WEG,GOF,WCF)]]+Tbl_CBStaff_Site1[[#This Row],[WAGE ENHANCEMENT GRANT (WEG)]]+Tbl_CBStaff_Site1[[#This Row],[GENERAL OPERATING FUND (GOF)]]+Tbl_CBStaff_Site1[[#This Row],[WORKFORCE COMP. (WCF)]]</f>
        <v>0</v>
      </c>
      <c r="K52" s="50" t="s">
        <v>97</v>
      </c>
      <c r="L52" s="53">
        <f>Tbl_CBStaff_Site1[[#This Row],[HRS/WK]]*Tbl_CBStaff_Site1[[#This Row],[WEEKS/YR]]*Tbl_CBStaff_Site1[[#This Row],[HOURLY 
WAGE]]</f>
        <v>0</v>
      </c>
      <c r="M52" s="54"/>
      <c r="N52" s="53">
        <f>Tbl_CBStaff_Site1[[#This Row],[TOTAL SALARIES]]*Tbl_CBStaff_Site1[[#This Row],[MANDATORY BENEFITS (%)]]</f>
        <v>0</v>
      </c>
      <c r="O52" s="53">
        <f>+Tbl_CBStaff_Site1[[#This Row],[TOTAL SALARIES]]+Tbl_CBStaff_Site1[[#This Row],[TOTAL 
BENEFITS]]</f>
        <v>0</v>
      </c>
      <c r="T52"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2" s="14">
        <f>IF(Tbl_CBStaff_Site1[[#This Row],[WEG Eligibility]]="Yes",Tbl_CBStaff_Site1[[#This Row],[HRS/WK]]*Tbl_CBStaff_Site1[[#This Row],[WEEKS/YR]],0)</f>
        <v>0</v>
      </c>
      <c r="V52"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2" s="14">
        <f>Tbl_CBStaff_Site1[[#This Row],[WEG 
Eligible Hrs]]*Tbl_CBStaff_Site1[[#This Row],[WEG 
Rate]]</f>
        <v>0</v>
      </c>
      <c r="X52" s="14">
        <f>Tbl_CBStaff_Site1[[#This Row],[WEG 
Salary]]*0.175</f>
        <v>0</v>
      </c>
      <c r="Y52" s="14">
        <f>150*Tbl_CBStaff_Site1[[#This Row],[WEG 
Eligible Hrs]]/1754.5</f>
        <v>0</v>
      </c>
      <c r="Z52" s="32">
        <f>+Tbl_CBStaff_Site1[[#This Row],[WEG 
Salary]]+Tbl_CBStaff_Site1[[#This Row],[WEG 
Benefits]]+Tbl_CBStaff_Site1[[#This Row],[Suppl. Grant]]</f>
        <v>0</v>
      </c>
      <c r="AA52" s="31"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2" s="14" t="e">
        <f>IF(Tbl_CBStaff_Site1[[#This Row],[WF Eligibility]]="Yes", Tbl_CBStaff_Site1[[#This Row],[WEG 
Eligible Hrs]], 0 )</f>
        <v>#REF!</v>
      </c>
      <c r="AC52"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2" s="27" t="e">
        <f>Tbl_CBStaff_Site1[[#This Row],[WF Eligible Rate]]*Tbl_CBStaff_Site1[[#This Row],[WF Eligible Hrs]]</f>
        <v>#REF!</v>
      </c>
      <c r="AE52" s="27" t="e">
        <f>+Tbl_CBStaff_Site1[[#This Row],[WF Salary]]*0.175</f>
        <v>#REF!</v>
      </c>
      <c r="AF52" s="26" t="e">
        <f>+Tbl_CBStaff_Site1[[#This Row],[WF Salary]]+Tbl_CBStaff_Site1[[#This Row],[WF Benefits]]</f>
        <v>#REF!</v>
      </c>
      <c r="AG52"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2" s="29">
        <f>IF(Tbl_CBStaff_Site1[[#This Row],[AI
Eligibility]]="Yes", Tbl_CBStaff_Site1[[#This Row],[WEG 
Eligible Hrs]], 0 )</f>
        <v>0</v>
      </c>
      <c r="AI52" s="27">
        <f>IF(Tbl_CBStaff_Site1[[#This Row],[AI
Eligibility]]="Yes", MIN(1, 25-(Tbl_CBStaff_Site1[[#This Row],[BASE HOURLY WAGE
(excl. WEG,GOF,WCF)]]+Tbl_CBStaff_Site1[[#This Row],[WEG 
Rate]])), 0 )</f>
        <v>0</v>
      </c>
      <c r="AJ52" s="28">
        <f>Tbl_CBStaff_Site1[[#This Row],[AI 
Eligible Hrs]]*Tbl_CBStaff_Site1[[#This Row],[AI 
Eligible Rate]]</f>
        <v>0</v>
      </c>
      <c r="AK52" s="27">
        <f>Tbl_CBStaff_Site1[[#This Row],[AI 
Salary]]*0.175</f>
        <v>0</v>
      </c>
      <c r="AL52" s="26">
        <f>+Tbl_CBStaff_Site1[[#This Row],[AI 
Salary]]+Tbl_CBStaff_Site1[[#This Row],[AI 
Benefits]]</f>
        <v>0</v>
      </c>
    </row>
    <row r="53" spans="1:38" ht="16.899999999999999" customHeight="1" outlineLevel="1" x14ac:dyDescent="0.45">
      <c r="A53" s="49"/>
      <c r="B53" s="50"/>
      <c r="C53" s="50"/>
      <c r="D53" s="50"/>
      <c r="E53" s="50"/>
      <c r="F53" s="51"/>
      <c r="G53" s="51"/>
      <c r="H53" s="51"/>
      <c r="I53" s="51"/>
      <c r="J53" s="52">
        <f>Tbl_CBStaff_Site1[[#This Row],[BASE HOURLY WAGE
(excl. WEG,GOF,WCF)]]+Tbl_CBStaff_Site1[[#This Row],[WAGE ENHANCEMENT GRANT (WEG)]]+Tbl_CBStaff_Site1[[#This Row],[GENERAL OPERATING FUND (GOF)]]+Tbl_CBStaff_Site1[[#This Row],[WORKFORCE COMP. (WCF)]]</f>
        <v>0</v>
      </c>
      <c r="K53" s="50" t="s">
        <v>101</v>
      </c>
      <c r="L53" s="53">
        <f>Tbl_CBStaff_Site1[[#This Row],[HRS/WK]]*Tbl_CBStaff_Site1[[#This Row],[WEEKS/YR]]*Tbl_CBStaff_Site1[[#This Row],[HOURLY 
WAGE]]</f>
        <v>0</v>
      </c>
      <c r="M53" s="54"/>
      <c r="N53" s="53">
        <f>Tbl_CBStaff_Site1[[#This Row],[TOTAL SALARIES]]*Tbl_CBStaff_Site1[[#This Row],[MANDATORY BENEFITS (%)]]</f>
        <v>0</v>
      </c>
      <c r="O53" s="53">
        <f>+Tbl_CBStaff_Site1[[#This Row],[TOTAL SALARIES]]+Tbl_CBStaff_Site1[[#This Row],[TOTAL 
BENEFITS]]</f>
        <v>0</v>
      </c>
      <c r="T53"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3" s="14">
        <f>IF(Tbl_CBStaff_Site1[[#This Row],[WEG Eligibility]]="Yes",Tbl_CBStaff_Site1[[#This Row],[HRS/WK]]*Tbl_CBStaff_Site1[[#This Row],[WEEKS/YR]],0)</f>
        <v>0</v>
      </c>
      <c r="V53"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3" s="14">
        <f>Tbl_CBStaff_Site1[[#This Row],[WEG 
Eligible Hrs]]*Tbl_CBStaff_Site1[[#This Row],[WEG 
Rate]]</f>
        <v>0</v>
      </c>
      <c r="X53" s="14">
        <f>Tbl_CBStaff_Site1[[#This Row],[WEG 
Salary]]*0.175</f>
        <v>0</v>
      </c>
      <c r="Y53" s="14">
        <f>150*Tbl_CBStaff_Site1[[#This Row],[WEG 
Eligible Hrs]]/1754.5</f>
        <v>0</v>
      </c>
      <c r="Z53" s="32">
        <f>+Tbl_CBStaff_Site1[[#This Row],[WEG 
Salary]]+Tbl_CBStaff_Site1[[#This Row],[WEG 
Benefits]]+Tbl_CBStaff_Site1[[#This Row],[Suppl. Grant]]</f>
        <v>0</v>
      </c>
      <c r="AA53" s="31"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3" s="14" t="e">
        <f>IF(Tbl_CBStaff_Site1[[#This Row],[WF Eligibility]]="Yes", Tbl_CBStaff_Site1[[#This Row],[WEG 
Eligible Hrs]], 0 )</f>
        <v>#REF!</v>
      </c>
      <c r="AC53"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3" s="27" t="e">
        <f>Tbl_CBStaff_Site1[[#This Row],[WF Eligible Rate]]*Tbl_CBStaff_Site1[[#This Row],[WF Eligible Hrs]]</f>
        <v>#REF!</v>
      </c>
      <c r="AE53" s="27" t="e">
        <f>+Tbl_CBStaff_Site1[[#This Row],[WF Salary]]*0.175</f>
        <v>#REF!</v>
      </c>
      <c r="AF53" s="26" t="e">
        <f>+Tbl_CBStaff_Site1[[#This Row],[WF Salary]]+Tbl_CBStaff_Site1[[#This Row],[WF Benefits]]</f>
        <v>#REF!</v>
      </c>
      <c r="AG53"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3" s="29">
        <f>IF(Tbl_CBStaff_Site1[[#This Row],[AI
Eligibility]]="Yes", Tbl_CBStaff_Site1[[#This Row],[WEG 
Eligible Hrs]], 0 )</f>
        <v>0</v>
      </c>
      <c r="AI53" s="27">
        <f>IF(Tbl_CBStaff_Site1[[#This Row],[AI
Eligibility]]="Yes", MIN(1, 25-(Tbl_CBStaff_Site1[[#This Row],[BASE HOURLY WAGE
(excl. WEG,GOF,WCF)]]+Tbl_CBStaff_Site1[[#This Row],[WEG 
Rate]])), 0 )</f>
        <v>0</v>
      </c>
      <c r="AJ53" s="28">
        <f>Tbl_CBStaff_Site1[[#This Row],[AI 
Eligible Hrs]]*Tbl_CBStaff_Site1[[#This Row],[AI 
Eligible Rate]]</f>
        <v>0</v>
      </c>
      <c r="AK53" s="27">
        <f>Tbl_CBStaff_Site1[[#This Row],[AI 
Salary]]*0.175</f>
        <v>0</v>
      </c>
      <c r="AL53" s="26">
        <f>+Tbl_CBStaff_Site1[[#This Row],[AI 
Salary]]+Tbl_CBStaff_Site1[[#This Row],[AI 
Benefits]]</f>
        <v>0</v>
      </c>
    </row>
    <row r="54" spans="1:38" ht="16.899999999999999" customHeight="1" outlineLevel="1" x14ac:dyDescent="0.45">
      <c r="A54" s="49"/>
      <c r="B54" s="50"/>
      <c r="C54" s="50"/>
      <c r="D54" s="50"/>
      <c r="E54" s="50"/>
      <c r="F54" s="51"/>
      <c r="G54" s="51"/>
      <c r="H54" s="51"/>
      <c r="I54" s="51"/>
      <c r="J54" s="52">
        <f>Tbl_CBStaff_Site1[[#This Row],[BASE HOURLY WAGE
(excl. WEG,GOF,WCF)]]+Tbl_CBStaff_Site1[[#This Row],[WAGE ENHANCEMENT GRANT (WEG)]]+Tbl_CBStaff_Site1[[#This Row],[GENERAL OPERATING FUND (GOF)]]+Tbl_CBStaff_Site1[[#This Row],[WORKFORCE COMP. (WCF)]]</f>
        <v>0</v>
      </c>
      <c r="K54" s="50" t="s">
        <v>101</v>
      </c>
      <c r="L54" s="53">
        <f>Tbl_CBStaff_Site1[[#This Row],[HRS/WK]]*Tbl_CBStaff_Site1[[#This Row],[WEEKS/YR]]*Tbl_CBStaff_Site1[[#This Row],[HOURLY 
WAGE]]</f>
        <v>0</v>
      </c>
      <c r="M54" s="54"/>
      <c r="N54" s="53">
        <f>Tbl_CBStaff_Site1[[#This Row],[TOTAL SALARIES]]*Tbl_CBStaff_Site1[[#This Row],[MANDATORY BENEFITS (%)]]</f>
        <v>0</v>
      </c>
      <c r="O54" s="53">
        <f>+Tbl_CBStaff_Site1[[#This Row],[TOTAL SALARIES]]+Tbl_CBStaff_Site1[[#This Row],[TOTAL 
BENEFITS]]</f>
        <v>0</v>
      </c>
      <c r="T54"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4" s="14">
        <f>IF(Tbl_CBStaff_Site1[[#This Row],[WEG Eligibility]]="Yes",Tbl_CBStaff_Site1[[#This Row],[HRS/WK]]*Tbl_CBStaff_Site1[[#This Row],[WEEKS/YR]],0)</f>
        <v>0</v>
      </c>
      <c r="V54"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4" s="14">
        <f>Tbl_CBStaff_Site1[[#This Row],[WEG 
Eligible Hrs]]*Tbl_CBStaff_Site1[[#This Row],[WEG 
Rate]]</f>
        <v>0</v>
      </c>
      <c r="X54" s="14">
        <f>Tbl_CBStaff_Site1[[#This Row],[WEG 
Salary]]*0.175</f>
        <v>0</v>
      </c>
      <c r="Y54" s="14">
        <f>150*Tbl_CBStaff_Site1[[#This Row],[WEG 
Eligible Hrs]]/1754.5</f>
        <v>0</v>
      </c>
      <c r="Z54" s="32">
        <f>+Tbl_CBStaff_Site1[[#This Row],[WEG 
Salary]]+Tbl_CBStaff_Site1[[#This Row],[WEG 
Benefits]]+Tbl_CBStaff_Site1[[#This Row],[Suppl. Grant]]</f>
        <v>0</v>
      </c>
      <c r="AA54" s="31"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4" s="14" t="e">
        <f>IF(Tbl_CBStaff_Site1[[#This Row],[WF Eligibility]]="Yes", Tbl_CBStaff_Site1[[#This Row],[WEG 
Eligible Hrs]], 0 )</f>
        <v>#REF!</v>
      </c>
      <c r="AC54"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4" s="27" t="e">
        <f>Tbl_CBStaff_Site1[[#This Row],[WF Eligible Rate]]*Tbl_CBStaff_Site1[[#This Row],[WF Eligible Hrs]]</f>
        <v>#REF!</v>
      </c>
      <c r="AE54" s="27" t="e">
        <f>+Tbl_CBStaff_Site1[[#This Row],[WF Salary]]*0.175</f>
        <v>#REF!</v>
      </c>
      <c r="AF54" s="26" t="e">
        <f>+Tbl_CBStaff_Site1[[#This Row],[WF Salary]]+Tbl_CBStaff_Site1[[#This Row],[WF Benefits]]</f>
        <v>#REF!</v>
      </c>
      <c r="AG54"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4" s="29">
        <f>IF(Tbl_CBStaff_Site1[[#This Row],[AI
Eligibility]]="Yes", Tbl_CBStaff_Site1[[#This Row],[WEG 
Eligible Hrs]], 0 )</f>
        <v>0</v>
      </c>
      <c r="AI54" s="27">
        <f>IF(Tbl_CBStaff_Site1[[#This Row],[AI
Eligibility]]="Yes", MIN(1, 25-(Tbl_CBStaff_Site1[[#This Row],[BASE HOURLY WAGE
(excl. WEG,GOF,WCF)]]+Tbl_CBStaff_Site1[[#This Row],[WEG 
Rate]])), 0 )</f>
        <v>0</v>
      </c>
      <c r="AJ54" s="28">
        <f>Tbl_CBStaff_Site1[[#This Row],[AI 
Eligible Hrs]]*Tbl_CBStaff_Site1[[#This Row],[AI 
Eligible Rate]]</f>
        <v>0</v>
      </c>
      <c r="AK54" s="27">
        <f>Tbl_CBStaff_Site1[[#This Row],[AI 
Salary]]*0.175</f>
        <v>0</v>
      </c>
      <c r="AL54" s="26">
        <f>+Tbl_CBStaff_Site1[[#This Row],[AI 
Salary]]+Tbl_CBStaff_Site1[[#This Row],[AI 
Benefits]]</f>
        <v>0</v>
      </c>
    </row>
    <row r="55" spans="1:38" ht="16.899999999999999" customHeight="1" outlineLevel="1" x14ac:dyDescent="0.45">
      <c r="A55" s="55"/>
      <c r="B55" s="50"/>
      <c r="C55" s="50"/>
      <c r="D55" s="50"/>
      <c r="E55" s="50"/>
      <c r="F55" s="56"/>
      <c r="G55" s="56"/>
      <c r="H55" s="56"/>
      <c r="I55" s="56"/>
      <c r="J55" s="52">
        <f>Tbl_CBStaff_Site1[[#This Row],[BASE HOURLY WAGE
(excl. WEG,GOF,WCF)]]+Tbl_CBStaff_Site1[[#This Row],[WAGE ENHANCEMENT GRANT (WEG)]]+Tbl_CBStaff_Site1[[#This Row],[GENERAL OPERATING FUND (GOF)]]+Tbl_CBStaff_Site1[[#This Row],[WORKFORCE COMP. (WCF)]]</f>
        <v>0</v>
      </c>
      <c r="K55" s="50" t="s">
        <v>101</v>
      </c>
      <c r="L55" s="53">
        <f>Tbl_CBStaff_Site1[[#This Row],[HRS/WK]]*Tbl_CBStaff_Site1[[#This Row],[WEEKS/YR]]*Tbl_CBStaff_Site1[[#This Row],[HOURLY 
WAGE]]</f>
        <v>0</v>
      </c>
      <c r="M55" s="54"/>
      <c r="N55" s="53">
        <f>Tbl_CBStaff_Site1[[#This Row],[TOTAL SALARIES]]*Tbl_CBStaff_Site1[[#This Row],[MANDATORY BENEFITS (%)]]</f>
        <v>0</v>
      </c>
      <c r="O55" s="53">
        <f>+Tbl_CBStaff_Site1[[#This Row],[TOTAL SALARIES]]+Tbl_CBStaff_Site1[[#This Row],[TOTAL 
BENEFITS]]</f>
        <v>0</v>
      </c>
      <c r="T55"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5" s="29">
        <f>IF(Tbl_CBStaff_Site1[[#This Row],[WEG Eligibility]]="Yes",Tbl_CBStaff_Site1[[#This Row],[HRS/WK]]*Tbl_CBStaff_Site1[[#This Row],[WEEKS/YR]],0)</f>
        <v>0</v>
      </c>
      <c r="V55"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5" s="27">
        <f>Tbl_CBStaff_Site1[[#This Row],[WEG 
Eligible Hrs]]*Tbl_CBStaff_Site1[[#This Row],[WEG 
Rate]]</f>
        <v>0</v>
      </c>
      <c r="X55" s="27">
        <f>Tbl_CBStaff_Site1[[#This Row],[WEG 
Salary]]*0.175</f>
        <v>0</v>
      </c>
      <c r="Y55" s="27">
        <f>150*Tbl_CBStaff_Site1[[#This Row],[WEG 
Eligible Hrs]]/1754.5</f>
        <v>0</v>
      </c>
      <c r="Z55" s="26">
        <f>+Tbl_CBStaff_Site1[[#This Row],[WEG 
Salary]]+Tbl_CBStaff_Site1[[#This Row],[WEG 
Benefits]]+Tbl_CBStaff_Site1[[#This Row],[Suppl. Grant]]</f>
        <v>0</v>
      </c>
      <c r="AA55" s="31"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5" s="14" t="e">
        <f>IF(Tbl_CBStaff_Site1[[#This Row],[WF Eligibility]]="Yes", Tbl_CBStaff_Site1[[#This Row],[WEG 
Eligible Hrs]], 0 )</f>
        <v>#REF!</v>
      </c>
      <c r="AC55"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5" s="27" t="e">
        <f>Tbl_CBStaff_Site1[[#This Row],[WF Eligible Rate]]*Tbl_CBStaff_Site1[[#This Row],[WF Eligible Hrs]]</f>
        <v>#REF!</v>
      </c>
      <c r="AE55" s="27" t="e">
        <f>+Tbl_CBStaff_Site1[[#This Row],[WF Salary]]*0.175</f>
        <v>#REF!</v>
      </c>
      <c r="AF55" s="32" t="e">
        <f>+Tbl_CBStaff_Site1[[#This Row],[WF Salary]]+Tbl_CBStaff_Site1[[#This Row],[WF Benefits]]</f>
        <v>#REF!</v>
      </c>
      <c r="AG55"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5" s="29">
        <f>IF(Tbl_CBStaff_Site1[[#This Row],[AI
Eligibility]]="Yes", Tbl_CBStaff_Site1[[#This Row],[WEG 
Eligible Hrs]], 0 )</f>
        <v>0</v>
      </c>
      <c r="AI55" s="27">
        <f>IF(Tbl_CBStaff_Site1[[#This Row],[AI
Eligibility]]="Yes", MIN(1, 25-(Tbl_CBStaff_Site1[[#This Row],[BASE HOURLY WAGE
(excl. WEG,GOF,WCF)]]+Tbl_CBStaff_Site1[[#This Row],[WEG 
Rate]])), 0 )</f>
        <v>0</v>
      </c>
      <c r="AJ55" s="28">
        <f>Tbl_CBStaff_Site1[[#This Row],[AI 
Eligible Hrs]]*Tbl_CBStaff_Site1[[#This Row],[AI 
Eligible Rate]]</f>
        <v>0</v>
      </c>
      <c r="AK55" s="27">
        <f>Tbl_CBStaff_Site1[[#This Row],[AI 
Salary]]*0.175</f>
        <v>0</v>
      </c>
      <c r="AL55" s="26">
        <f>+Tbl_CBStaff_Site1[[#This Row],[AI 
Salary]]+Tbl_CBStaff_Site1[[#This Row],[AI 
Benefits]]</f>
        <v>0</v>
      </c>
    </row>
    <row r="56" spans="1:38" ht="16.899999999999999" customHeight="1" outlineLevel="1" x14ac:dyDescent="0.45">
      <c r="A56" s="55"/>
      <c r="B56" s="50"/>
      <c r="C56" s="50"/>
      <c r="D56" s="50"/>
      <c r="E56" s="50"/>
      <c r="F56" s="56"/>
      <c r="G56" s="56"/>
      <c r="H56" s="56"/>
      <c r="I56" s="56"/>
      <c r="J56" s="52">
        <f>Tbl_CBStaff_Site1[[#This Row],[BASE HOURLY WAGE
(excl. WEG,GOF,WCF)]]+Tbl_CBStaff_Site1[[#This Row],[WAGE ENHANCEMENT GRANT (WEG)]]+Tbl_CBStaff_Site1[[#This Row],[GENERAL OPERATING FUND (GOF)]]+Tbl_CBStaff_Site1[[#This Row],[WORKFORCE COMP. (WCF)]]</f>
        <v>0</v>
      </c>
      <c r="K56" s="50" t="s">
        <v>101</v>
      </c>
      <c r="L56" s="53">
        <f>Tbl_CBStaff_Site1[[#This Row],[HRS/WK]]*Tbl_CBStaff_Site1[[#This Row],[WEEKS/YR]]*Tbl_CBStaff_Site1[[#This Row],[HOURLY 
WAGE]]</f>
        <v>0</v>
      </c>
      <c r="M56" s="54"/>
      <c r="N56" s="53">
        <f>Tbl_CBStaff_Site1[[#This Row],[TOTAL SALARIES]]*Tbl_CBStaff_Site1[[#This Row],[MANDATORY BENEFITS (%)]]</f>
        <v>0</v>
      </c>
      <c r="O56" s="53">
        <f>+Tbl_CBStaff_Site1[[#This Row],[TOTAL SALARIES]]+Tbl_CBStaff_Site1[[#This Row],[TOTAL 
BENEFITS]]</f>
        <v>0</v>
      </c>
      <c r="T56" s="44"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6" s="29">
        <f>IF(Tbl_CBStaff_Site1[[#This Row],[WEG Eligibility]]="Yes",Tbl_CBStaff_Site1[[#This Row],[HRS/WK]]*Tbl_CBStaff_Site1[[#This Row],[WEEKS/YR]],0)</f>
        <v>0</v>
      </c>
      <c r="V56"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6" s="27">
        <f>Tbl_CBStaff_Site1[[#This Row],[WEG 
Eligible Hrs]]*Tbl_CBStaff_Site1[[#This Row],[WEG 
Rate]]</f>
        <v>0</v>
      </c>
      <c r="X56" s="27">
        <f>Tbl_CBStaff_Site1[[#This Row],[WEG 
Salary]]*0.175</f>
        <v>0</v>
      </c>
      <c r="Y56" s="27">
        <f>150*Tbl_CBStaff_Site1[[#This Row],[WEG 
Eligible Hrs]]/1754.5</f>
        <v>0</v>
      </c>
      <c r="Z56" s="27">
        <f>+Tbl_CBStaff_Site1[[#This Row],[WEG 
Salary]]+Tbl_CBStaff_Site1[[#This Row],[WEG 
Benefits]]+Tbl_CBStaff_Site1[[#This Row],[Suppl. Grant]]</f>
        <v>0</v>
      </c>
      <c r="AA56" s="45"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6" s="14" t="e">
        <f>IF(Tbl_CBStaff_Site1[[#This Row],[WF Eligibility]]="Yes", Tbl_CBStaff_Site1[[#This Row],[WEG 
Eligible Hrs]], 0 )</f>
        <v>#REF!</v>
      </c>
      <c r="AC56"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6" s="27" t="e">
        <f>Tbl_CBStaff_Site1[[#This Row],[WF Eligible Rate]]*Tbl_CBStaff_Site1[[#This Row],[WF Eligible Hrs]]</f>
        <v>#REF!</v>
      </c>
      <c r="AE56" s="27" t="e">
        <f>+Tbl_CBStaff_Site1[[#This Row],[WF Salary]]*0.175</f>
        <v>#REF!</v>
      </c>
      <c r="AF56" s="14" t="e">
        <f>+Tbl_CBStaff_Site1[[#This Row],[WF Salary]]+Tbl_CBStaff_Site1[[#This Row],[WF Benefits]]</f>
        <v>#REF!</v>
      </c>
      <c r="AG56" s="44"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6" s="29">
        <f>IF(Tbl_CBStaff_Site1[[#This Row],[AI
Eligibility]]="Yes", Tbl_CBStaff_Site1[[#This Row],[WEG 
Eligible Hrs]], 0 )</f>
        <v>0</v>
      </c>
      <c r="AI56" s="27">
        <f>IF(Tbl_CBStaff_Site1[[#This Row],[AI
Eligibility]]="Yes", MIN(1, 25-(Tbl_CBStaff_Site1[[#This Row],[BASE HOURLY WAGE
(excl. WEG,GOF,WCF)]]+Tbl_CBStaff_Site1[[#This Row],[WEG 
Rate]])), 0 )</f>
        <v>0</v>
      </c>
      <c r="AJ56" s="28">
        <f>Tbl_CBStaff_Site1[[#This Row],[AI 
Eligible Hrs]]*Tbl_CBStaff_Site1[[#This Row],[AI 
Eligible Rate]]</f>
        <v>0</v>
      </c>
      <c r="AK56" s="27">
        <f>Tbl_CBStaff_Site1[[#This Row],[AI 
Salary]]*0.175</f>
        <v>0</v>
      </c>
      <c r="AL56" s="27">
        <f>+Tbl_CBStaff_Site1[[#This Row],[AI 
Salary]]+Tbl_CBStaff_Site1[[#This Row],[AI 
Benefits]]</f>
        <v>0</v>
      </c>
    </row>
    <row r="57" spans="1:38" ht="16.899999999999999" customHeight="1" outlineLevel="1" x14ac:dyDescent="0.45">
      <c r="A57" s="55"/>
      <c r="B57" s="50"/>
      <c r="C57" s="50"/>
      <c r="D57" s="50"/>
      <c r="E57" s="50"/>
      <c r="F57" s="56"/>
      <c r="G57" s="56"/>
      <c r="H57" s="56"/>
      <c r="I57" s="56"/>
      <c r="J57" s="52">
        <f>Tbl_CBStaff_Site1[[#This Row],[BASE HOURLY WAGE
(excl. WEG,GOF,WCF)]]+Tbl_CBStaff_Site1[[#This Row],[WAGE ENHANCEMENT GRANT (WEG)]]+Tbl_CBStaff_Site1[[#This Row],[GENERAL OPERATING FUND (GOF)]]+Tbl_CBStaff_Site1[[#This Row],[WORKFORCE COMP. (WCF)]]</f>
        <v>0</v>
      </c>
      <c r="K57" s="50" t="s">
        <v>101</v>
      </c>
      <c r="L57" s="53">
        <f>Tbl_CBStaff_Site1[[#This Row],[HRS/WK]]*Tbl_CBStaff_Site1[[#This Row],[WEEKS/YR]]*Tbl_CBStaff_Site1[[#This Row],[HOURLY 
WAGE]]</f>
        <v>0</v>
      </c>
      <c r="M57" s="54"/>
      <c r="N57" s="53">
        <f>Tbl_CBStaff_Site1[[#This Row],[TOTAL SALARIES]]*Tbl_CBStaff_Site1[[#This Row],[MANDATORY BENEFITS (%)]]</f>
        <v>0</v>
      </c>
      <c r="O57" s="53">
        <f>+Tbl_CBStaff_Site1[[#This Row],[TOTAL SALARIES]]+Tbl_CBStaff_Site1[[#This Row],[TOTAL 
BENEFITS]]</f>
        <v>0</v>
      </c>
      <c r="T57" s="44"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7" s="29">
        <f>IF(Tbl_CBStaff_Site1[[#This Row],[WEG Eligibility]]="Yes",Tbl_CBStaff_Site1[[#This Row],[HRS/WK]]*Tbl_CBStaff_Site1[[#This Row],[WEEKS/YR]],0)</f>
        <v>0</v>
      </c>
      <c r="V57"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7" s="27">
        <f>Tbl_CBStaff_Site1[[#This Row],[WEG 
Eligible Hrs]]*Tbl_CBStaff_Site1[[#This Row],[WEG 
Rate]]</f>
        <v>0</v>
      </c>
      <c r="X57" s="27">
        <f>Tbl_CBStaff_Site1[[#This Row],[WEG 
Salary]]*0.175</f>
        <v>0</v>
      </c>
      <c r="Y57" s="27">
        <f>150*Tbl_CBStaff_Site1[[#This Row],[WEG 
Eligible Hrs]]/1754.5</f>
        <v>0</v>
      </c>
      <c r="Z57" s="27">
        <f>+Tbl_CBStaff_Site1[[#This Row],[WEG 
Salary]]+Tbl_CBStaff_Site1[[#This Row],[WEG 
Benefits]]+Tbl_CBStaff_Site1[[#This Row],[Suppl. Grant]]</f>
        <v>0</v>
      </c>
      <c r="AA57" s="45"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7" s="14" t="e">
        <f>IF(Tbl_CBStaff_Site1[[#This Row],[WF Eligibility]]="Yes", Tbl_CBStaff_Site1[[#This Row],[WEG 
Eligible Hrs]], 0 )</f>
        <v>#REF!</v>
      </c>
      <c r="AC57"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7" s="27" t="e">
        <f>Tbl_CBStaff_Site1[[#This Row],[WF Eligible Rate]]*Tbl_CBStaff_Site1[[#This Row],[WF Eligible Hrs]]</f>
        <v>#REF!</v>
      </c>
      <c r="AE57" s="27" t="e">
        <f>+Tbl_CBStaff_Site1[[#This Row],[WF Salary]]*0.175</f>
        <v>#REF!</v>
      </c>
      <c r="AF57" s="14" t="e">
        <f>+Tbl_CBStaff_Site1[[#This Row],[WF Salary]]+Tbl_CBStaff_Site1[[#This Row],[WF Benefits]]</f>
        <v>#REF!</v>
      </c>
      <c r="AG57" s="44"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7" s="29">
        <f>IF(Tbl_CBStaff_Site1[[#This Row],[AI
Eligibility]]="Yes", Tbl_CBStaff_Site1[[#This Row],[WEG 
Eligible Hrs]], 0 )</f>
        <v>0</v>
      </c>
      <c r="AI57" s="27">
        <f>IF(Tbl_CBStaff_Site1[[#This Row],[AI
Eligibility]]="Yes", MIN(1, 25-(Tbl_CBStaff_Site1[[#This Row],[BASE HOURLY WAGE
(excl. WEG,GOF,WCF)]]+Tbl_CBStaff_Site1[[#This Row],[WEG 
Rate]])), 0 )</f>
        <v>0</v>
      </c>
      <c r="AJ57" s="28">
        <f>Tbl_CBStaff_Site1[[#This Row],[AI 
Eligible Hrs]]*Tbl_CBStaff_Site1[[#This Row],[AI 
Eligible Rate]]</f>
        <v>0</v>
      </c>
      <c r="AK57" s="27">
        <f>Tbl_CBStaff_Site1[[#This Row],[AI 
Salary]]*0.175</f>
        <v>0</v>
      </c>
      <c r="AL57" s="27">
        <f>+Tbl_CBStaff_Site1[[#This Row],[AI 
Salary]]+Tbl_CBStaff_Site1[[#This Row],[AI 
Benefits]]</f>
        <v>0</v>
      </c>
    </row>
    <row r="58" spans="1:38" ht="16.899999999999999" customHeight="1" outlineLevel="1" x14ac:dyDescent="0.45">
      <c r="A58" s="49"/>
      <c r="B58" s="50"/>
      <c r="C58" s="50"/>
      <c r="D58" s="50"/>
      <c r="E58" s="50"/>
      <c r="F58" s="51"/>
      <c r="G58" s="51"/>
      <c r="H58" s="51"/>
      <c r="I58" s="51"/>
      <c r="J58" s="52">
        <f>Tbl_CBStaff_Site1[[#This Row],[BASE HOURLY WAGE
(excl. WEG,GOF,WCF)]]+Tbl_CBStaff_Site1[[#This Row],[WAGE ENHANCEMENT GRANT (WEG)]]+Tbl_CBStaff_Site1[[#This Row],[GENERAL OPERATING FUND (GOF)]]+Tbl_CBStaff_Site1[[#This Row],[WORKFORCE COMP. (WCF)]]</f>
        <v>0</v>
      </c>
      <c r="K58" s="50" t="s">
        <v>101</v>
      </c>
      <c r="L58" s="53">
        <f>Tbl_CBStaff_Site1[[#This Row],[HRS/WK]]*Tbl_CBStaff_Site1[[#This Row],[WEEKS/YR]]*Tbl_CBStaff_Site1[[#This Row],[HOURLY 
WAGE]]</f>
        <v>0</v>
      </c>
      <c r="M58" s="54"/>
      <c r="N58" s="53">
        <f>Tbl_CBStaff_Site1[[#This Row],[TOTAL SALARIES]]*Tbl_CBStaff_Site1[[#This Row],[MANDATORY BENEFITS (%)]]</f>
        <v>0</v>
      </c>
      <c r="O58" s="53">
        <f>+Tbl_CBStaff_Site1[[#This Row],[TOTAL SALARIES]]+Tbl_CBStaff_Site1[[#This Row],[TOTAL 
BENEFITS]]</f>
        <v>0</v>
      </c>
      <c r="T58" s="44"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8" s="14">
        <f>IF(Tbl_CBStaff_Site1[[#This Row],[WEG Eligibility]]="Yes",Tbl_CBStaff_Site1[[#This Row],[HRS/WK]]*Tbl_CBStaff_Site1[[#This Row],[WEEKS/YR]],0)</f>
        <v>0</v>
      </c>
      <c r="V58"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8" s="14">
        <f>Tbl_CBStaff_Site1[[#This Row],[WEG 
Eligible Hrs]]*Tbl_CBStaff_Site1[[#This Row],[WEG 
Rate]]</f>
        <v>0</v>
      </c>
      <c r="X58" s="14">
        <f>Tbl_CBStaff_Site1[[#This Row],[WEG 
Salary]]*0.175</f>
        <v>0</v>
      </c>
      <c r="Y58" s="14">
        <f>150*Tbl_CBStaff_Site1[[#This Row],[WEG 
Eligible Hrs]]/1754.5</f>
        <v>0</v>
      </c>
      <c r="Z58" s="14">
        <f>+Tbl_CBStaff_Site1[[#This Row],[WEG 
Salary]]+Tbl_CBStaff_Site1[[#This Row],[WEG 
Benefits]]+Tbl_CBStaff_Site1[[#This Row],[Suppl. Grant]]</f>
        <v>0</v>
      </c>
      <c r="AA58" s="45"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8" s="14" t="e">
        <f>IF(Tbl_CBStaff_Site1[[#This Row],[WF Eligibility]]="Yes", Tbl_CBStaff_Site1[[#This Row],[WEG 
Eligible Hrs]], 0 )</f>
        <v>#REF!</v>
      </c>
      <c r="AC58"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8" s="27" t="e">
        <f>Tbl_CBStaff_Site1[[#This Row],[WF Eligible Rate]]*Tbl_CBStaff_Site1[[#This Row],[WF Eligible Hrs]]</f>
        <v>#REF!</v>
      </c>
      <c r="AE58" s="27" t="e">
        <f>+Tbl_CBStaff_Site1[[#This Row],[WF Salary]]*0.175</f>
        <v>#REF!</v>
      </c>
      <c r="AF58" s="27" t="e">
        <f>+Tbl_CBStaff_Site1[[#This Row],[WF Salary]]+Tbl_CBStaff_Site1[[#This Row],[WF Benefits]]</f>
        <v>#REF!</v>
      </c>
      <c r="AG58" s="44"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8" s="29">
        <f>IF(Tbl_CBStaff_Site1[[#This Row],[AI
Eligibility]]="Yes", Tbl_CBStaff_Site1[[#This Row],[WEG 
Eligible Hrs]], 0 )</f>
        <v>0</v>
      </c>
      <c r="AI58" s="27">
        <f>IF(Tbl_CBStaff_Site1[[#This Row],[AI
Eligibility]]="Yes", MIN(1, 25-(Tbl_CBStaff_Site1[[#This Row],[BASE HOURLY WAGE
(excl. WEG,GOF,WCF)]]+Tbl_CBStaff_Site1[[#This Row],[WEG 
Rate]])), 0 )</f>
        <v>0</v>
      </c>
      <c r="AJ58" s="28">
        <f>Tbl_CBStaff_Site1[[#This Row],[AI 
Eligible Hrs]]*Tbl_CBStaff_Site1[[#This Row],[AI 
Eligible Rate]]</f>
        <v>0</v>
      </c>
      <c r="AK58" s="27">
        <f>Tbl_CBStaff_Site1[[#This Row],[AI 
Salary]]*0.175</f>
        <v>0</v>
      </c>
      <c r="AL58" s="27">
        <f>+Tbl_CBStaff_Site1[[#This Row],[AI 
Salary]]+Tbl_CBStaff_Site1[[#This Row],[AI 
Benefits]]</f>
        <v>0</v>
      </c>
    </row>
    <row r="59" spans="1:38" ht="16.899999999999999" customHeight="1" outlineLevel="1" x14ac:dyDescent="0.45">
      <c r="A59" s="49"/>
      <c r="B59" s="50"/>
      <c r="C59" s="50"/>
      <c r="D59" s="50"/>
      <c r="E59" s="50"/>
      <c r="F59" s="51"/>
      <c r="G59" s="51"/>
      <c r="H59" s="51"/>
      <c r="I59" s="51"/>
      <c r="J59" s="52">
        <f>Tbl_CBStaff_Site1[[#This Row],[BASE HOURLY WAGE
(excl. WEG,GOF,WCF)]]+Tbl_CBStaff_Site1[[#This Row],[WAGE ENHANCEMENT GRANT (WEG)]]+Tbl_CBStaff_Site1[[#This Row],[GENERAL OPERATING FUND (GOF)]]+Tbl_CBStaff_Site1[[#This Row],[WORKFORCE COMP. (WCF)]]</f>
        <v>0</v>
      </c>
      <c r="K59" s="50" t="s">
        <v>101</v>
      </c>
      <c r="L59" s="53">
        <f>Tbl_CBStaff_Site1[[#This Row],[HRS/WK]]*Tbl_CBStaff_Site1[[#This Row],[WEEKS/YR]]*Tbl_CBStaff_Site1[[#This Row],[HOURLY 
WAGE]]</f>
        <v>0</v>
      </c>
      <c r="M59" s="54"/>
      <c r="N59" s="53">
        <f>Tbl_CBStaff_Site1[[#This Row],[TOTAL SALARIES]]*Tbl_CBStaff_Site1[[#This Row],[MANDATORY BENEFITS (%)]]</f>
        <v>0</v>
      </c>
      <c r="O59" s="53">
        <f>+Tbl_CBStaff_Site1[[#This Row],[TOTAL SALARIES]]+Tbl_CBStaff_Site1[[#This Row],[TOTAL 
BENEFITS]]</f>
        <v>0</v>
      </c>
      <c r="T59"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59" s="14">
        <f>IF(Tbl_CBStaff_Site1[[#This Row],[WEG Eligibility]]="Yes",Tbl_CBStaff_Site1[[#This Row],[HRS/WK]]*Tbl_CBStaff_Site1[[#This Row],[WEEKS/YR]],0)</f>
        <v>0</v>
      </c>
      <c r="V59"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59" s="14">
        <f>Tbl_CBStaff_Site1[[#This Row],[WEG 
Eligible Hrs]]*Tbl_CBStaff_Site1[[#This Row],[WEG 
Rate]]</f>
        <v>0</v>
      </c>
      <c r="X59" s="14">
        <f>Tbl_CBStaff_Site1[[#This Row],[WEG 
Salary]]*0.175</f>
        <v>0</v>
      </c>
      <c r="Y59" s="14">
        <f>150*Tbl_CBStaff_Site1[[#This Row],[WEG 
Eligible Hrs]]/1754.5</f>
        <v>0</v>
      </c>
      <c r="Z59" s="32">
        <f>+Tbl_CBStaff_Site1[[#This Row],[WEG 
Salary]]+Tbl_CBStaff_Site1[[#This Row],[WEG 
Benefits]]+Tbl_CBStaff_Site1[[#This Row],[Suppl. Grant]]</f>
        <v>0</v>
      </c>
      <c r="AA59" s="31"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59" s="14" t="e">
        <f>IF(Tbl_CBStaff_Site1[[#This Row],[WF Eligibility]]="Yes", Tbl_CBStaff_Site1[[#This Row],[WEG 
Eligible Hrs]], 0 )</f>
        <v>#REF!</v>
      </c>
      <c r="AC59"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59" s="27" t="e">
        <f>Tbl_CBStaff_Site1[[#This Row],[WF Eligible Rate]]*Tbl_CBStaff_Site1[[#This Row],[WF Eligible Hrs]]</f>
        <v>#REF!</v>
      </c>
      <c r="AE59" s="27" t="e">
        <f>+Tbl_CBStaff_Site1[[#This Row],[WF Salary]]*0.175</f>
        <v>#REF!</v>
      </c>
      <c r="AF59" s="26" t="e">
        <f>+Tbl_CBStaff_Site1[[#This Row],[WF Salary]]+Tbl_CBStaff_Site1[[#This Row],[WF Benefits]]</f>
        <v>#REF!</v>
      </c>
      <c r="AG59"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59" s="29">
        <f>IF(Tbl_CBStaff_Site1[[#This Row],[AI
Eligibility]]="Yes", Tbl_CBStaff_Site1[[#This Row],[WEG 
Eligible Hrs]], 0 )</f>
        <v>0</v>
      </c>
      <c r="AI59" s="27">
        <f>IF(Tbl_CBStaff_Site1[[#This Row],[AI
Eligibility]]="Yes", MIN(1, 25-(Tbl_CBStaff_Site1[[#This Row],[BASE HOURLY WAGE
(excl. WEG,GOF,WCF)]]+Tbl_CBStaff_Site1[[#This Row],[WEG 
Rate]])), 0 )</f>
        <v>0</v>
      </c>
      <c r="AJ59" s="28">
        <f>Tbl_CBStaff_Site1[[#This Row],[AI 
Eligible Hrs]]*Tbl_CBStaff_Site1[[#This Row],[AI 
Eligible Rate]]</f>
        <v>0</v>
      </c>
      <c r="AK59" s="27">
        <f>Tbl_CBStaff_Site1[[#This Row],[AI 
Salary]]*0.175</f>
        <v>0</v>
      </c>
      <c r="AL59" s="26">
        <f>+Tbl_CBStaff_Site1[[#This Row],[AI 
Salary]]+Tbl_CBStaff_Site1[[#This Row],[AI 
Benefits]]</f>
        <v>0</v>
      </c>
    </row>
    <row r="60" spans="1:38" ht="16.899999999999999" customHeight="1" outlineLevel="1" x14ac:dyDescent="0.45">
      <c r="A60" s="49" t="s">
        <v>102</v>
      </c>
      <c r="B60" s="50" t="s">
        <v>103</v>
      </c>
      <c r="C60" s="50" t="s">
        <v>100</v>
      </c>
      <c r="D60" s="50">
        <v>40</v>
      </c>
      <c r="E60" s="50">
        <v>52</v>
      </c>
      <c r="F60" s="51">
        <v>15.5</v>
      </c>
      <c r="G60" s="51">
        <v>0</v>
      </c>
      <c r="H60" s="51">
        <v>0</v>
      </c>
      <c r="I60" s="51">
        <v>0</v>
      </c>
      <c r="J60" s="52">
        <f>Tbl_CBStaff_Site1[[#This Row],[BASE HOURLY WAGE
(excl. WEG,GOF,WCF)]]+Tbl_CBStaff_Site1[[#This Row],[WAGE ENHANCEMENT GRANT (WEG)]]+Tbl_CBStaff_Site1[[#This Row],[GENERAL OPERATING FUND (GOF)]]+Tbl_CBStaff_Site1[[#This Row],[WORKFORCE COMP. (WCF)]]</f>
        <v>15.5</v>
      </c>
      <c r="K60" s="50" t="s">
        <v>101</v>
      </c>
      <c r="L60" s="53">
        <f>Tbl_CBStaff_Site1[[#This Row],[HRS/WK]]*Tbl_CBStaff_Site1[[#This Row],[WEEKS/YR]]*Tbl_CBStaff_Site1[[#This Row],[HOURLY 
WAGE]]</f>
        <v>32240</v>
      </c>
      <c r="M60" s="54">
        <v>0.17499999999999999</v>
      </c>
      <c r="N60" s="53">
        <f>Tbl_CBStaff_Site1[[#This Row],[TOTAL SALARIES]]*Tbl_CBStaff_Site1[[#This Row],[MANDATORY BENEFITS (%)]]</f>
        <v>5642</v>
      </c>
      <c r="O60" s="53">
        <f>+Tbl_CBStaff_Site1[[#This Row],[TOTAL SALARIES]]+Tbl_CBStaff_Site1[[#This Row],[TOTAL 
BENEFITS]]</f>
        <v>37882</v>
      </c>
      <c r="T60" s="30" t="str">
        <f>IF(AND(Tbl_CBStaff_Site1[[#This Row],[BASE HOURLY WAGE
(excl. WEG,GOF,WCF)]]&lt;26.59,OR(Tbl_CBStaff_Site1[[#This Row],[POSITION]]="RECE Educator", Tbl_CBStaff_Site1[[#This Row],[POSITION]]="Non-RECE Educator", Tbl_CBStaff_Site1[[#This Row],[POSITION]]="Director Approved Educator", Tbl_CBStaff_Site1[[#This Row],[POSITION]]="RECE Supervisor", Tbl_CBStaff_Site1[[#This Row],[POSITION]]="Non-RECE Supervisor")),"Yes","No")</f>
        <v>No</v>
      </c>
      <c r="U60" s="14">
        <f>IF(Tbl_CBStaff_Site1[[#This Row],[WEG Eligibility]]="Yes",Tbl_CBStaff_Site1[[#This Row],[HRS/WK]]*Tbl_CBStaff_Site1[[#This Row],[WEEKS/YR]],0)</f>
        <v>0</v>
      </c>
      <c r="V60" s="27">
        <f>IF(AND(Tbl_CBStaff_Site1[[#This Row],[WEG Eligibility]]="Yes",Tbl_CBStaff_Site1[[#This Row],[BASE HOURLY WAGE
(excl. WEG,GOF,WCF)]]&gt;26.59), MIN(2, 28.59-Tbl_CBStaff_Site1[[#This Row],[BASE HOURLY WAGE
(excl. WEG,GOF,WCF)]]), IF(AND(Tbl_CBStaff_Site1[[#This Row],[WEG Eligibility]]="Yes", Tbl_CBStaff_Site1[[#This Row],[BASE HOURLY WAGE
(excl. WEG,GOF,WCF)]]&lt;=26.59), 2, 0))</f>
        <v>0</v>
      </c>
      <c r="W60" s="14">
        <f>Tbl_CBStaff_Site1[[#This Row],[WEG 
Eligible Hrs]]*Tbl_CBStaff_Site1[[#This Row],[WEG 
Rate]]</f>
        <v>0</v>
      </c>
      <c r="X60" s="14">
        <f>Tbl_CBStaff_Site1[[#This Row],[WEG 
Salary]]*0.175</f>
        <v>0</v>
      </c>
      <c r="Y60" s="14">
        <f>150*Tbl_CBStaff_Site1[[#This Row],[WEG 
Eligible Hrs]]/1754.5</f>
        <v>0</v>
      </c>
      <c r="Z60" s="32">
        <f>+Tbl_CBStaff_Site1[[#This Row],[WEG 
Salary]]+Tbl_CBStaff_Site1[[#This Row],[WEG 
Benefits]]+Tbl_CBStaff_Site1[[#This Row],[Suppl. Grant]]</f>
        <v>0</v>
      </c>
      <c r="AA60" s="31" t="e">
        <f>IF(AND(Tbl_CBStaff_Site1[[#This Row],[WEG Eligibility]]="Yes",(Tbl_CBStaff_Site1[[#This Row],[BASE HOURLY WAGE
(excl. WEG,GOF,WCF)]]+Tbl_CBStaff_Site1[[#This Row],[WEG 
Rate]]+Tbl_CBStaff_Site1[[#This Row],[AI 
Eligible Rate]])&lt;_xlfn.XLOOKUP(Tbl_CBStaff_Site1[[#This Row],[POSITION]],[1]!Tbl_WgFlr[Position],[1]!Tbl_WgFlr[Wage Floor],0,0)), "Yes","No" )</f>
        <v>#REF!</v>
      </c>
      <c r="AB60" s="14" t="e">
        <f>IF(Tbl_CBStaff_Site1[[#This Row],[WF Eligibility]]="Yes", Tbl_CBStaff_Site1[[#This Row],[WEG 
Eligible Hrs]], 0 )</f>
        <v>#REF!</v>
      </c>
      <c r="AC60" s="27" t="e">
        <f>IF(Tbl_CBStaff_Site1[[#This Row],[WF Eligibility]]="Yes",_xlfn.XLOOKUP(Tbl_CBStaff_Site1[[#This Row],[POSITION]],[1]!Tbl_WgFlr[Position],[1]!Tbl_WgFlr[Wage Floor],0,0)-(Tbl_CBStaff_Site1[[#This Row],[BASE HOURLY WAGE
(excl. WEG,GOF,WCF)]]+Tbl_CBStaff_Site1[[#This Row],[WEG 
Rate]]+Tbl_CBStaff_Site1[[#This Row],[AI 
Eligible Rate]]), 0 )</f>
        <v>#REF!</v>
      </c>
      <c r="AD60" s="27" t="e">
        <f>Tbl_CBStaff_Site1[[#This Row],[WF Eligible Rate]]*Tbl_CBStaff_Site1[[#This Row],[WF Eligible Hrs]]</f>
        <v>#REF!</v>
      </c>
      <c r="AE60" s="27" t="e">
        <f>+Tbl_CBStaff_Site1[[#This Row],[WF Salary]]*0.175</f>
        <v>#REF!</v>
      </c>
      <c r="AF60" s="26" t="e">
        <f>+Tbl_CBStaff_Site1[[#This Row],[WF Salary]]+Tbl_CBStaff_Site1[[#This Row],[WF Benefits]]</f>
        <v>#REF!</v>
      </c>
      <c r="AG60" s="30" t="str">
        <f>IF(AND(Tbl_CBStaff_Site1[[#This Row],[WEG Eligibility]]="Yes", Tbl_CBStaff_Site1[[#This Row],[NEW STAFF 
MEMBER IN 2023]]&lt;&gt;"Yes", Tbl_CBStaff_Site1[[#This Row],[BASE HOURLY WAGE
(excl. WEG,GOF,WCF)]]+Tbl_CBStaff_Site1[[#This Row],[WEG 
Rate]]&lt;=25,OR(Tbl_CBStaff_Site1[[#This Row],[POSITION]]="RECE Educator",Tbl_CBStaff_Site1[[#This Row],[POSITION]]="RECE Supervisor", Tbl_CBStaff_Site1[[#This Row],[POSITION]]="RECE Home Visitor")), "Yes", "No")</f>
        <v>No</v>
      </c>
      <c r="AH60" s="29">
        <f>IF(Tbl_CBStaff_Site1[[#This Row],[AI
Eligibility]]="Yes", Tbl_CBStaff_Site1[[#This Row],[WEG 
Eligible Hrs]], 0 )</f>
        <v>0</v>
      </c>
      <c r="AI60" s="27">
        <f>IF(Tbl_CBStaff_Site1[[#This Row],[AI
Eligibility]]="Yes", MIN(1, 25-(Tbl_CBStaff_Site1[[#This Row],[BASE HOURLY WAGE
(excl. WEG,GOF,WCF)]]+Tbl_CBStaff_Site1[[#This Row],[WEG 
Rate]])), 0 )</f>
        <v>0</v>
      </c>
      <c r="AJ60" s="28">
        <f>Tbl_CBStaff_Site1[[#This Row],[AI 
Eligible Hrs]]*Tbl_CBStaff_Site1[[#This Row],[AI 
Eligible Rate]]</f>
        <v>0</v>
      </c>
      <c r="AK60" s="27">
        <f>Tbl_CBStaff_Site1[[#This Row],[AI 
Salary]]*0.175</f>
        <v>0</v>
      </c>
      <c r="AL60" s="26">
        <f>+Tbl_CBStaff_Site1[[#This Row],[AI 
Salary]]+Tbl_CBStaff_Site1[[#This Row],[AI 
Benefits]]</f>
        <v>0</v>
      </c>
    </row>
    <row r="61" spans="1:38" ht="16.899999999999999" customHeight="1" x14ac:dyDescent="0.45">
      <c r="A61" s="4"/>
      <c r="B61" s="5"/>
      <c r="C61" s="5"/>
      <c r="D61" s="6"/>
      <c r="E61" s="6"/>
      <c r="F61" s="6"/>
      <c r="G61" s="6"/>
      <c r="H61" s="6"/>
      <c r="I61" s="6"/>
      <c r="J61" s="7"/>
      <c r="K61" s="6"/>
      <c r="L61" s="8"/>
      <c r="M61" s="9"/>
      <c r="N61" s="8"/>
      <c r="O61" s="8"/>
      <c r="T61" s="25"/>
      <c r="U61" s="23"/>
      <c r="V61" s="18"/>
      <c r="W61" s="18"/>
      <c r="X61" s="18"/>
      <c r="Y61" s="18"/>
      <c r="Z61" s="17"/>
      <c r="AA61" s="24"/>
      <c r="AB61" s="23"/>
      <c r="AC61" s="18"/>
      <c r="AD61" s="18"/>
      <c r="AE61" s="18"/>
      <c r="AF61" s="22"/>
      <c r="AG61" s="21"/>
      <c r="AH61" s="20"/>
      <c r="AI61" s="18"/>
      <c r="AJ61" s="19"/>
      <c r="AK61" s="18"/>
      <c r="AL61" s="17"/>
    </row>
    <row r="62" spans="1:38" ht="16.899999999999999" customHeight="1" thickBot="1" x14ac:dyDescent="0.5">
      <c r="A62" s="10"/>
      <c r="B62" s="10"/>
      <c r="C62" s="10"/>
      <c r="D62" s="10"/>
      <c r="E62" s="10"/>
      <c r="F62" s="10"/>
      <c r="G62" s="10"/>
      <c r="H62" s="10"/>
      <c r="I62" s="10"/>
      <c r="J62" s="10"/>
      <c r="K62" s="11" t="s">
        <v>104</v>
      </c>
      <c r="L62" s="12">
        <f>SUBTOTAL(109,Tbl_CBStaff_Site1[TOTAL SALARIES])+L61</f>
        <v>104720</v>
      </c>
      <c r="M62" s="12"/>
      <c r="N62" s="12">
        <f>SUBTOTAL(109,Tbl_CBStaff_Site1[TOTAL 
BENEFITS])+N61</f>
        <v>20556.800000000003</v>
      </c>
      <c r="O62" s="12">
        <f>SUBTOTAL(109,Tbl_CBStaff_Site1[TOTAL SALARIES AND BENEFITS])+O61</f>
        <v>125276.8</v>
      </c>
      <c r="T62" s="16"/>
      <c r="U62" s="15">
        <f>SUBTOTAL(109,Tbl_CBStaff_Site1[WEG 
Eligible Hrs])+U61</f>
        <v>3600</v>
      </c>
      <c r="V62" s="15">
        <f>SUBTOTAL(109,Tbl_CBStaff_Site1[WEG 
Rate])+V61</f>
        <v>4</v>
      </c>
      <c r="W62" s="15">
        <f>SUBTOTAL(109,Tbl_CBStaff_Site1[WEG 
Salary])+W61</f>
        <v>7200</v>
      </c>
      <c r="X62" s="15">
        <f>SUBTOTAL(109,Tbl_CBStaff_Site1[WEG 
Benefits])+X61</f>
        <v>1260</v>
      </c>
      <c r="Y62" s="15">
        <f>SUBTOTAL(109,Tbl_CBStaff_Site1[Suppl. Grant])+Y61</f>
        <v>307.7799943003705</v>
      </c>
      <c r="Z62" s="15">
        <f>SUBTOTAL(109,Tbl_CBStaff_Site1[TOTAL WEG 
Sal. &amp; Ben.])+Z61</f>
        <v>8767.7799943003702</v>
      </c>
      <c r="AA62" s="15"/>
      <c r="AB62" s="15" t="e">
        <f>SUBTOTAL(109,Tbl_CBStaff_Site1[WF Eligible Hrs])+AB61</f>
        <v>#REF!</v>
      </c>
      <c r="AC62" s="15" t="e">
        <f>SUBTOTAL(109,Tbl_CBStaff_Site1[WF Eligible Rate])+AC61</f>
        <v>#REF!</v>
      </c>
      <c r="AD62" s="15" t="e">
        <f>SUBTOTAL(109,Tbl_CBStaff_Site1[WF Salary])+AD61</f>
        <v>#REF!</v>
      </c>
      <c r="AE62" s="15" t="e">
        <f>SUBTOTAL(109,Tbl_CBStaff_Site1[WF Benefits])+AE61</f>
        <v>#REF!</v>
      </c>
      <c r="AF62" s="15" t="e">
        <f>SUBTOTAL(109,Tbl_CBStaff_Site1[TOTAL WF Sal. &amp; Ben.])+AF61</f>
        <v>#REF!</v>
      </c>
      <c r="AG62" s="15"/>
      <c r="AH62" s="15">
        <f>SUBTOTAL(109,Tbl_CBStaff_Site1[AI 
Eligible Hrs])+AH61</f>
        <v>0</v>
      </c>
      <c r="AI62" s="15">
        <f>SUBTOTAL(109,Tbl_CBStaff_Site1[AI 
Eligible Rate])+AI61</f>
        <v>0</v>
      </c>
      <c r="AJ62" s="15">
        <f>SUBTOTAL(109,Tbl_CBStaff_Site1[AI 
Salary])+AJ61</f>
        <v>0</v>
      </c>
      <c r="AK62" s="15">
        <f>SUBTOTAL(109,Tbl_CBStaff_Site1[AI 
Benefits])+AK61</f>
        <v>0</v>
      </c>
      <c r="AL62" s="15">
        <f>SUBTOTAL(109,Tbl_CBStaff_Site1[TOTAL AI 
Sal. &amp; Ben.])+AL61</f>
        <v>0</v>
      </c>
    </row>
  </sheetData>
  <mergeCells count="2">
    <mergeCell ref="AA1:AL1"/>
    <mergeCell ref="T1:Z1"/>
  </mergeCells>
  <dataValidations count="8">
    <dataValidation type="list" allowBlank="1" showInputMessage="1" showErrorMessage="1" sqref="K3:K60" xr:uid="{00000000-0002-0000-0300-00000D000000}">
      <formula1>"Infant,Toddler,Preschool,Family Grouping,JK/SK (B/A),JK/SK (FD), SA(B/A), SA (FD), Administration, All Program Area"</formula1>
    </dataValidation>
    <dataValidation allowBlank="1" showInputMessage="1" showErrorMessage="1" prompt="Please set to &quot;Yes&quot; for _x000a__x000a_- staff members hired on or after Jan 1, 2023_x000a_- all vacant positions" sqref="C2" xr:uid="{00000000-0002-0000-0300-00000C000000}"/>
    <dataValidation allowBlank="1" showInputMessage="1" showErrorMessage="1" promptTitle="AI Eligibility" prompt="Criteria:_x000a_1. Wage &lt; $25_x000a_2. Position = RECE Educator_x000a_                       RECE Supervisor_x000a_                       RECE Home Vis." sqref="AG2" xr:uid="{00000000-0002-0000-0300-000007000000}"/>
    <dataValidation allowBlank="1" showInputMessage="1" showErrorMessage="1" promptTitle="AI Benefits" prompt="Capped at 17.5% as per CWELCC guidelines." sqref="AK2" xr:uid="{00000000-0002-0000-0300-000006000000}"/>
    <dataValidation allowBlank="1" showInputMessage="1" showErrorMessage="1" promptTitle="WEG Benefits" prompt="Capped at 17.5% as per WEG guidelines." sqref="X2:Y2" xr:uid="{00000000-0002-0000-0300-000005000000}"/>
    <dataValidation allowBlank="1" showInputMessage="1" showErrorMessage="1" promptTitle="STAFF ID" prompt="For exisiting staff members, enter unique Staff ID (Name or ID number)._x000a__x000a_For positions not yet filled, enter &quot;TBD&quot;." sqref="A2" xr:uid="{00000000-0002-0000-0300-00000B000000}"/>
    <dataValidation type="list" allowBlank="1" showInputMessage="1" showErrorMessage="1" sqref="C3:C60" xr:uid="{3A4B210F-BFF5-4D35-B0CF-39FBFA2DB137}">
      <formula1>"Yes, No"</formula1>
    </dataValidation>
    <dataValidation type="list" allowBlank="1" showInputMessage="1" showErrorMessage="1" sqref="B3:B60" xr:uid="{2D242DFC-53C5-4A83-A575-7301DFA4D348}">
      <formula1>"RECE Educator,Non-RECE Educator,Director Approved Educator,Program Support,Cook,RECE Supervisor,Non-RECE Supervisor,Administrator,Executive Director,Finance/Bookeeper,Custodial,Other"</formula1>
    </dataValidation>
  </dataValidations>
  <pageMargins left="0.25" right="0.25" top="0.75" bottom="0.75" header="0.3" footer="0.3"/>
  <pageSetup paperSize="5" scale="51" fitToHeight="0" orientation="landscape" r:id="rId1"/>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1EC8-65F0-4FF7-BE9E-AF84ED59F8AC}">
  <dimension ref="A1:M75"/>
  <sheetViews>
    <sheetView showGridLines="0" zoomScaleNormal="100" workbookViewId="0">
      <selection activeCell="B17" sqref="B17"/>
    </sheetView>
  </sheetViews>
  <sheetFormatPr defaultColWidth="8.81640625" defaultRowHeight="14.5" x14ac:dyDescent="0.35"/>
  <cols>
    <col min="1" max="1" width="71.81640625" style="113" customWidth="1"/>
    <col min="2" max="2" width="24.453125" style="113" customWidth="1"/>
    <col min="3" max="3" width="16.1796875" style="113" customWidth="1"/>
    <col min="4" max="4" width="13.26953125" style="113" customWidth="1"/>
    <col min="5" max="5" width="18.7265625" style="113" customWidth="1"/>
    <col min="6" max="6" width="17.54296875" style="113" customWidth="1"/>
    <col min="7" max="7" width="26.81640625" style="113" customWidth="1"/>
    <col min="8" max="8" width="19" style="113" customWidth="1"/>
    <col min="9" max="9" width="18.81640625" style="113" bestFit="1" customWidth="1"/>
    <col min="10" max="10" width="8.81640625" style="125"/>
    <col min="11" max="11" width="9.7265625" style="113" bestFit="1" customWidth="1"/>
    <col min="12" max="12" width="8.81640625" style="113"/>
    <col min="13" max="13" width="12.54296875" style="125" bestFit="1" customWidth="1"/>
    <col min="14" max="16384" width="8.81640625" style="113"/>
  </cols>
  <sheetData>
    <row r="1" spans="1:13" customFormat="1" ht="21" x14ac:dyDescent="0.5">
      <c r="A1" s="68" t="s">
        <v>105</v>
      </c>
      <c r="J1" s="128"/>
      <c r="M1" s="128"/>
    </row>
    <row r="2" spans="1:13" customFormat="1" x14ac:dyDescent="0.35">
      <c r="J2" s="128"/>
      <c r="M2" s="128"/>
    </row>
    <row r="3" spans="1:13" customFormat="1" x14ac:dyDescent="0.35">
      <c r="A3" s="129" t="s">
        <v>2</v>
      </c>
      <c r="J3" s="128"/>
      <c r="M3" s="128"/>
    </row>
    <row r="4" spans="1:13" customFormat="1" x14ac:dyDescent="0.35">
      <c r="A4" s="130" t="s">
        <v>33</v>
      </c>
      <c r="J4" s="128"/>
      <c r="M4" s="128"/>
    </row>
    <row r="5" spans="1:13" customFormat="1" x14ac:dyDescent="0.35">
      <c r="A5" t="s">
        <v>106</v>
      </c>
      <c r="J5" s="128"/>
      <c r="M5" s="128"/>
    </row>
    <row r="6" spans="1:13" customFormat="1" ht="30.65" customHeight="1" x14ac:dyDescent="0.35">
      <c r="A6" s="207" t="s">
        <v>219</v>
      </c>
      <c r="B6" s="207"/>
      <c r="C6" s="207"/>
      <c r="D6" s="207"/>
      <c r="J6" s="128"/>
      <c r="M6" s="128"/>
    </row>
    <row r="7" spans="1:13" customFormat="1" x14ac:dyDescent="0.35">
      <c r="A7" s="59" t="s">
        <v>107</v>
      </c>
      <c r="J7" s="128"/>
      <c r="M7" s="128"/>
    </row>
    <row r="8" spans="1:13" customFormat="1" x14ac:dyDescent="0.35">
      <c r="A8" s="59" t="s">
        <v>108</v>
      </c>
      <c r="J8" s="128"/>
      <c r="M8" s="128"/>
    </row>
    <row r="9" spans="1:13" customFormat="1" x14ac:dyDescent="0.35">
      <c r="J9" s="128"/>
      <c r="M9" s="128"/>
    </row>
    <row r="10" spans="1:13" customFormat="1" x14ac:dyDescent="0.35">
      <c r="A10" s="112" t="s">
        <v>109</v>
      </c>
      <c r="J10" s="128"/>
      <c r="M10" s="128"/>
    </row>
    <row r="11" spans="1:13" customFormat="1" x14ac:dyDescent="0.35">
      <c r="J11" s="131"/>
      <c r="M11" s="131"/>
    </row>
    <row r="12" spans="1:13" customFormat="1" x14ac:dyDescent="0.35">
      <c r="A12" t="s">
        <v>110</v>
      </c>
      <c r="B12" s="164"/>
      <c r="C12" s="165"/>
      <c r="D12" s="165"/>
      <c r="E12" s="165"/>
      <c r="J12" s="128"/>
      <c r="M12" s="131"/>
    </row>
    <row r="13" spans="1:13" customFormat="1" x14ac:dyDescent="0.35">
      <c r="B13" s="166"/>
      <c r="C13" s="167"/>
      <c r="D13" s="166"/>
      <c r="E13" s="165"/>
      <c r="J13" s="128"/>
      <c r="M13" s="128"/>
    </row>
    <row r="14" spans="1:13" customFormat="1" x14ac:dyDescent="0.35">
      <c r="J14" s="128"/>
      <c r="M14" s="128"/>
    </row>
    <row r="15" spans="1:13" customFormat="1" ht="48" customHeight="1" x14ac:dyDescent="0.35">
      <c r="B15" s="132" t="s">
        <v>111</v>
      </c>
      <c r="C15" s="133" t="s">
        <v>112</v>
      </c>
      <c r="D15" s="132" t="s">
        <v>113</v>
      </c>
      <c r="E15" s="133" t="s">
        <v>114</v>
      </c>
      <c r="F15" s="133" t="s">
        <v>115</v>
      </c>
      <c r="J15" s="128"/>
      <c r="M15" s="128"/>
    </row>
    <row r="16" spans="1:13" x14ac:dyDescent="0.35">
      <c r="A16" s="134" t="s">
        <v>116</v>
      </c>
      <c r="B16" s="137"/>
      <c r="C16" s="137" t="s">
        <v>117</v>
      </c>
      <c r="D16" s="137"/>
      <c r="E16" s="124" t="s">
        <v>118</v>
      </c>
      <c r="F16" s="124" t="s">
        <v>118</v>
      </c>
      <c r="G16" s="137" t="s">
        <v>119</v>
      </c>
    </row>
    <row r="17" spans="1:13" x14ac:dyDescent="0.35">
      <c r="A17" s="135" t="s">
        <v>120</v>
      </c>
      <c r="B17" s="126">
        <v>0</v>
      </c>
      <c r="C17" s="138" t="s">
        <v>121</v>
      </c>
      <c r="D17" s="126">
        <v>0</v>
      </c>
      <c r="E17" s="146">
        <f t="shared" ref="E17:E26" si="0">B17-D17</f>
        <v>0</v>
      </c>
      <c r="F17" s="147">
        <f>IFERROR(E17/D17,0)</f>
        <v>0</v>
      </c>
      <c r="G17" s="116"/>
    </row>
    <row r="18" spans="1:13" x14ac:dyDescent="0.35">
      <c r="A18" s="136" t="s">
        <v>122</v>
      </c>
      <c r="B18" s="126">
        <v>0</v>
      </c>
      <c r="C18" s="139">
        <v>320</v>
      </c>
      <c r="D18" s="126">
        <v>0</v>
      </c>
      <c r="E18" s="146">
        <f t="shared" si="0"/>
        <v>0</v>
      </c>
      <c r="F18" s="147">
        <f t="shared" ref="F18:F26" si="1">IFERROR(E18/D18,0)</f>
        <v>0</v>
      </c>
      <c r="G18" s="116"/>
    </row>
    <row r="19" spans="1:13" x14ac:dyDescent="0.35">
      <c r="A19" s="136" t="s">
        <v>214</v>
      </c>
      <c r="B19" s="126">
        <v>0</v>
      </c>
      <c r="C19" s="139">
        <v>321</v>
      </c>
      <c r="D19" s="126">
        <v>0</v>
      </c>
      <c r="E19" s="146">
        <f t="shared" si="0"/>
        <v>0</v>
      </c>
      <c r="F19" s="147">
        <f t="shared" si="1"/>
        <v>0</v>
      </c>
      <c r="G19" s="116"/>
    </row>
    <row r="20" spans="1:13" x14ac:dyDescent="0.35">
      <c r="A20" s="136" t="s">
        <v>123</v>
      </c>
      <c r="B20" s="126">
        <v>0</v>
      </c>
      <c r="C20" s="140">
        <v>323</v>
      </c>
      <c r="D20" s="126">
        <v>0</v>
      </c>
      <c r="E20" s="146">
        <f t="shared" si="0"/>
        <v>0</v>
      </c>
      <c r="F20" s="147">
        <f t="shared" si="1"/>
        <v>0</v>
      </c>
      <c r="G20" s="116"/>
    </row>
    <row r="21" spans="1:13" x14ac:dyDescent="0.35">
      <c r="A21" s="136" t="s">
        <v>124</v>
      </c>
      <c r="B21" s="126">
        <v>0</v>
      </c>
      <c r="C21" s="140">
        <v>324</v>
      </c>
      <c r="D21" s="126">
        <v>0</v>
      </c>
      <c r="E21" s="146">
        <f t="shared" si="0"/>
        <v>0</v>
      </c>
      <c r="F21" s="147">
        <f t="shared" si="1"/>
        <v>0</v>
      </c>
      <c r="G21" s="116"/>
    </row>
    <row r="22" spans="1:13" x14ac:dyDescent="0.35">
      <c r="A22" s="57" t="s">
        <v>125</v>
      </c>
      <c r="B22" s="126">
        <v>0</v>
      </c>
      <c r="C22" s="140"/>
      <c r="D22" s="126">
        <v>0</v>
      </c>
      <c r="E22" s="148">
        <f t="shared" si="0"/>
        <v>0</v>
      </c>
      <c r="F22" s="147">
        <f t="shared" si="1"/>
        <v>0</v>
      </c>
      <c r="G22" s="116"/>
    </row>
    <row r="23" spans="1:13" x14ac:dyDescent="0.35">
      <c r="A23" s="57" t="s">
        <v>126</v>
      </c>
      <c r="B23" s="126">
        <v>0</v>
      </c>
      <c r="C23" s="140"/>
      <c r="D23" s="126">
        <v>0</v>
      </c>
      <c r="E23" s="148">
        <f t="shared" si="0"/>
        <v>0</v>
      </c>
      <c r="F23" s="147">
        <f t="shared" si="1"/>
        <v>0</v>
      </c>
      <c r="G23" s="116"/>
    </row>
    <row r="24" spans="1:13" x14ac:dyDescent="0.35">
      <c r="A24" s="57" t="s">
        <v>127</v>
      </c>
      <c r="B24" s="126">
        <v>0</v>
      </c>
      <c r="C24" s="140"/>
      <c r="D24" s="126">
        <v>0</v>
      </c>
      <c r="E24" s="148">
        <f t="shared" si="0"/>
        <v>0</v>
      </c>
      <c r="F24" s="147">
        <f t="shared" si="1"/>
        <v>0</v>
      </c>
      <c r="G24" s="116"/>
    </row>
    <row r="25" spans="1:13" x14ac:dyDescent="0.35">
      <c r="A25" s="57" t="s">
        <v>128</v>
      </c>
      <c r="B25" s="126">
        <v>0</v>
      </c>
      <c r="C25" s="140"/>
      <c r="D25" s="126">
        <v>0</v>
      </c>
      <c r="E25" s="148">
        <f t="shared" si="0"/>
        <v>0</v>
      </c>
      <c r="F25" s="147">
        <f t="shared" si="1"/>
        <v>0</v>
      </c>
      <c r="G25" s="116"/>
      <c r="K25" s="127"/>
    </row>
    <row r="26" spans="1:13" x14ac:dyDescent="0.35">
      <c r="A26" s="57" t="s">
        <v>129</v>
      </c>
      <c r="B26" s="126">
        <v>0</v>
      </c>
      <c r="C26" s="140"/>
      <c r="D26" s="126">
        <v>0</v>
      </c>
      <c r="E26" s="148">
        <f t="shared" si="0"/>
        <v>0</v>
      </c>
      <c r="F26" s="147">
        <f t="shared" si="1"/>
        <v>0</v>
      </c>
      <c r="G26" s="116"/>
    </row>
    <row r="27" spans="1:13" customFormat="1" ht="15" thickBot="1" x14ac:dyDescent="0.4">
      <c r="A27" s="141"/>
      <c r="B27" s="142">
        <f>SUM(B17:B26)</f>
        <v>0</v>
      </c>
      <c r="C27" s="143"/>
      <c r="D27" s="142">
        <f>SUM(D17:D26)</f>
        <v>0</v>
      </c>
      <c r="E27" s="144">
        <f>SUM(E17:E26)</f>
        <v>0</v>
      </c>
      <c r="J27" s="128"/>
      <c r="M27" s="128"/>
    </row>
    <row r="28" spans="1:13" customFormat="1" ht="15" thickTop="1" x14ac:dyDescent="0.35">
      <c r="A28" s="141"/>
      <c r="J28" s="128"/>
      <c r="M28" s="128"/>
    </row>
    <row r="29" spans="1:13" customFormat="1" ht="43.5" x14ac:dyDescent="0.35">
      <c r="B29" s="132" t="s">
        <v>111</v>
      </c>
      <c r="C29" s="133" t="s">
        <v>112</v>
      </c>
      <c r="D29" s="132" t="s">
        <v>130</v>
      </c>
      <c r="E29" s="133" t="s">
        <v>114</v>
      </c>
      <c r="F29" s="133" t="s">
        <v>115</v>
      </c>
      <c r="J29" s="128"/>
      <c r="M29" s="128"/>
    </row>
    <row r="30" spans="1:13" customFormat="1" x14ac:dyDescent="0.35">
      <c r="A30" s="134" t="s">
        <v>131</v>
      </c>
      <c r="B30" s="137"/>
      <c r="C30" s="137" t="s">
        <v>117</v>
      </c>
      <c r="D30" s="137"/>
      <c r="E30" s="124" t="s">
        <v>118</v>
      </c>
      <c r="F30" s="124" t="s">
        <v>118</v>
      </c>
      <c r="G30" s="137" t="s">
        <v>119</v>
      </c>
      <c r="J30" s="128"/>
      <c r="M30" s="128"/>
    </row>
    <row r="31" spans="1:13" x14ac:dyDescent="0.35">
      <c r="A31" s="145" t="s">
        <v>132</v>
      </c>
      <c r="B31" s="126">
        <v>0</v>
      </c>
      <c r="C31" s="140">
        <v>411</v>
      </c>
      <c r="D31" s="126">
        <v>0</v>
      </c>
      <c r="E31" s="146">
        <f t="shared" ref="E31:E55" si="2">B31-D31</f>
        <v>0</v>
      </c>
      <c r="F31" s="147">
        <f>IFERROR(E31/D31,0)</f>
        <v>0</v>
      </c>
      <c r="G31" s="116"/>
    </row>
    <row r="32" spans="1:13" x14ac:dyDescent="0.35">
      <c r="A32" s="145" t="s">
        <v>133</v>
      </c>
      <c r="B32" s="126">
        <v>0</v>
      </c>
      <c r="C32" s="138" t="s">
        <v>134</v>
      </c>
      <c r="D32" s="126">
        <v>0</v>
      </c>
      <c r="E32" s="146">
        <f t="shared" si="2"/>
        <v>0</v>
      </c>
      <c r="F32" s="147">
        <f t="shared" ref="F32:F55" si="3">IFERROR(E32/D32,0)</f>
        <v>0</v>
      </c>
      <c r="G32" s="116"/>
    </row>
    <row r="33" spans="1:7" x14ac:dyDescent="0.35">
      <c r="A33" s="145" t="s">
        <v>135</v>
      </c>
      <c r="B33" s="126">
        <v>0</v>
      </c>
      <c r="C33" s="138" t="s">
        <v>136</v>
      </c>
      <c r="D33" s="126">
        <v>0</v>
      </c>
      <c r="E33" s="146">
        <f t="shared" si="2"/>
        <v>0</v>
      </c>
      <c r="F33" s="147">
        <f t="shared" si="3"/>
        <v>0</v>
      </c>
      <c r="G33" s="116"/>
    </row>
    <row r="34" spans="1:7" x14ac:dyDescent="0.35">
      <c r="A34" s="145" t="s">
        <v>137</v>
      </c>
      <c r="B34" s="126">
        <v>0</v>
      </c>
      <c r="C34" s="138" t="s">
        <v>138</v>
      </c>
      <c r="D34" s="126">
        <v>0</v>
      </c>
      <c r="E34" s="146">
        <f t="shared" si="2"/>
        <v>0</v>
      </c>
      <c r="F34" s="147">
        <f t="shared" si="3"/>
        <v>0</v>
      </c>
      <c r="G34" s="116"/>
    </row>
    <row r="35" spans="1:7" x14ac:dyDescent="0.35">
      <c r="A35" s="145" t="s">
        <v>139</v>
      </c>
      <c r="B35" s="126">
        <v>0</v>
      </c>
      <c r="C35" s="138" t="s">
        <v>140</v>
      </c>
      <c r="D35" s="126">
        <v>0</v>
      </c>
      <c r="E35" s="146">
        <f t="shared" si="2"/>
        <v>0</v>
      </c>
      <c r="F35" s="147">
        <f t="shared" si="3"/>
        <v>0</v>
      </c>
      <c r="G35" s="116"/>
    </row>
    <row r="36" spans="1:7" x14ac:dyDescent="0.35">
      <c r="A36" s="145" t="s">
        <v>141</v>
      </c>
      <c r="B36" s="126">
        <v>0</v>
      </c>
      <c r="C36" s="138" t="s">
        <v>142</v>
      </c>
      <c r="D36" s="126">
        <v>0</v>
      </c>
      <c r="E36" s="146">
        <f t="shared" si="2"/>
        <v>0</v>
      </c>
      <c r="F36" s="147">
        <f t="shared" si="3"/>
        <v>0</v>
      </c>
      <c r="G36" s="116"/>
    </row>
    <row r="37" spans="1:7" x14ac:dyDescent="0.35">
      <c r="A37" s="145" t="s">
        <v>143</v>
      </c>
      <c r="B37" s="126">
        <v>0</v>
      </c>
      <c r="C37" s="138" t="s">
        <v>144</v>
      </c>
      <c r="D37" s="126">
        <v>0</v>
      </c>
      <c r="E37" s="146">
        <f t="shared" si="2"/>
        <v>0</v>
      </c>
      <c r="F37" s="147">
        <f t="shared" si="3"/>
        <v>0</v>
      </c>
      <c r="G37" s="116"/>
    </row>
    <row r="38" spans="1:7" x14ac:dyDescent="0.35">
      <c r="A38" s="145" t="s">
        <v>145</v>
      </c>
      <c r="B38" s="126">
        <v>0</v>
      </c>
      <c r="C38" s="138">
        <v>431</v>
      </c>
      <c r="D38" s="126">
        <v>0</v>
      </c>
      <c r="E38" s="146">
        <f t="shared" si="2"/>
        <v>0</v>
      </c>
      <c r="F38" s="147">
        <f t="shared" si="3"/>
        <v>0</v>
      </c>
      <c r="G38" s="116"/>
    </row>
    <row r="39" spans="1:7" x14ac:dyDescent="0.35">
      <c r="A39" s="145" t="s">
        <v>146</v>
      </c>
      <c r="B39" s="126">
        <v>0</v>
      </c>
      <c r="C39" s="138">
        <v>441</v>
      </c>
      <c r="D39" s="126">
        <v>0</v>
      </c>
      <c r="E39" s="146">
        <f t="shared" si="2"/>
        <v>0</v>
      </c>
      <c r="F39" s="147">
        <f t="shared" si="3"/>
        <v>0</v>
      </c>
      <c r="G39" s="116"/>
    </row>
    <row r="40" spans="1:7" x14ac:dyDescent="0.35">
      <c r="A40" s="145" t="s">
        <v>147</v>
      </c>
      <c r="B40" s="126">
        <v>0</v>
      </c>
      <c r="C40" s="138" t="s">
        <v>148</v>
      </c>
      <c r="D40" s="126">
        <v>0</v>
      </c>
      <c r="E40" s="146">
        <f t="shared" si="2"/>
        <v>0</v>
      </c>
      <c r="F40" s="147">
        <f t="shared" si="3"/>
        <v>0</v>
      </c>
      <c r="G40" s="116"/>
    </row>
    <row r="41" spans="1:7" x14ac:dyDescent="0.35">
      <c r="A41" s="145" t="s">
        <v>149</v>
      </c>
      <c r="B41" s="126">
        <v>0</v>
      </c>
      <c r="C41" s="138" t="s">
        <v>150</v>
      </c>
      <c r="D41" s="126">
        <v>0</v>
      </c>
      <c r="E41" s="146">
        <f t="shared" si="2"/>
        <v>0</v>
      </c>
      <c r="F41" s="147">
        <f t="shared" si="3"/>
        <v>0</v>
      </c>
      <c r="G41" s="116"/>
    </row>
    <row r="42" spans="1:7" x14ac:dyDescent="0.35">
      <c r="A42" s="145" t="s">
        <v>151</v>
      </c>
      <c r="B42" s="126">
        <v>0</v>
      </c>
      <c r="C42" s="138" t="s">
        <v>152</v>
      </c>
      <c r="D42" s="126">
        <v>0</v>
      </c>
      <c r="E42" s="146">
        <f t="shared" si="2"/>
        <v>0</v>
      </c>
      <c r="F42" s="147">
        <f t="shared" si="3"/>
        <v>0</v>
      </c>
      <c r="G42" s="116"/>
    </row>
    <row r="43" spans="1:7" x14ac:dyDescent="0.35">
      <c r="A43" s="145" t="s">
        <v>153</v>
      </c>
      <c r="B43" s="126">
        <v>0</v>
      </c>
      <c r="C43" s="138" t="s">
        <v>154</v>
      </c>
      <c r="D43" s="126">
        <v>0</v>
      </c>
      <c r="E43" s="146">
        <f t="shared" si="2"/>
        <v>0</v>
      </c>
      <c r="F43" s="147">
        <f t="shared" si="3"/>
        <v>0</v>
      </c>
      <c r="G43" s="116"/>
    </row>
    <row r="44" spans="1:7" x14ac:dyDescent="0.35">
      <c r="A44" s="145" t="s">
        <v>155</v>
      </c>
      <c r="B44" s="126">
        <v>0</v>
      </c>
      <c r="C44" s="138" t="s">
        <v>156</v>
      </c>
      <c r="D44" s="126">
        <v>0</v>
      </c>
      <c r="E44" s="146">
        <f t="shared" si="2"/>
        <v>0</v>
      </c>
      <c r="F44" s="147">
        <f t="shared" si="3"/>
        <v>0</v>
      </c>
      <c r="G44" s="116"/>
    </row>
    <row r="45" spans="1:7" x14ac:dyDescent="0.35">
      <c r="A45" s="145" t="s">
        <v>157</v>
      </c>
      <c r="B45" s="126">
        <v>0</v>
      </c>
      <c r="C45" s="138" t="s">
        <v>158</v>
      </c>
      <c r="D45" s="126">
        <v>0</v>
      </c>
      <c r="E45" s="146">
        <f t="shared" si="2"/>
        <v>0</v>
      </c>
      <c r="F45" s="147">
        <f t="shared" si="3"/>
        <v>0</v>
      </c>
      <c r="G45" s="116"/>
    </row>
    <row r="46" spans="1:7" x14ac:dyDescent="0.35">
      <c r="A46" s="145" t="s">
        <v>159</v>
      </c>
      <c r="B46" s="126">
        <v>0</v>
      </c>
      <c r="C46" s="138" t="s">
        <v>160</v>
      </c>
      <c r="D46" s="126">
        <v>0</v>
      </c>
      <c r="E46" s="146">
        <f t="shared" si="2"/>
        <v>0</v>
      </c>
      <c r="F46" s="147">
        <f t="shared" si="3"/>
        <v>0</v>
      </c>
      <c r="G46" s="116"/>
    </row>
    <row r="47" spans="1:7" x14ac:dyDescent="0.35">
      <c r="A47" s="145" t="s">
        <v>161</v>
      </c>
      <c r="B47" s="126">
        <v>0</v>
      </c>
      <c r="C47" s="138" t="s">
        <v>162</v>
      </c>
      <c r="D47" s="126">
        <v>0</v>
      </c>
      <c r="E47" s="146">
        <f t="shared" si="2"/>
        <v>0</v>
      </c>
      <c r="F47" s="147">
        <f t="shared" si="3"/>
        <v>0</v>
      </c>
      <c r="G47" s="116"/>
    </row>
    <row r="48" spans="1:7" x14ac:dyDescent="0.35">
      <c r="A48" s="145" t="s">
        <v>163</v>
      </c>
      <c r="B48" s="126">
        <v>0</v>
      </c>
      <c r="C48" s="138" t="s">
        <v>164</v>
      </c>
      <c r="D48" s="126">
        <v>0</v>
      </c>
      <c r="E48" s="146">
        <f t="shared" si="2"/>
        <v>0</v>
      </c>
      <c r="F48" s="147">
        <f t="shared" si="3"/>
        <v>0</v>
      </c>
      <c r="G48" s="116"/>
    </row>
    <row r="49" spans="1:13" x14ac:dyDescent="0.35">
      <c r="A49" s="145" t="s">
        <v>165</v>
      </c>
      <c r="B49" s="126">
        <v>0</v>
      </c>
      <c r="C49" s="138" t="s">
        <v>166</v>
      </c>
      <c r="D49" s="126">
        <v>0</v>
      </c>
      <c r="E49" s="146">
        <f t="shared" si="2"/>
        <v>0</v>
      </c>
      <c r="F49" s="147">
        <f t="shared" si="3"/>
        <v>0</v>
      </c>
      <c r="G49" s="116"/>
    </row>
    <row r="50" spans="1:13" x14ac:dyDescent="0.35">
      <c r="A50" s="145" t="s">
        <v>167</v>
      </c>
      <c r="B50" s="126">
        <v>0</v>
      </c>
      <c r="C50" s="138" t="s">
        <v>168</v>
      </c>
      <c r="D50" s="126">
        <v>0</v>
      </c>
      <c r="E50" s="146">
        <f t="shared" si="2"/>
        <v>0</v>
      </c>
      <c r="F50" s="147">
        <f t="shared" si="3"/>
        <v>0</v>
      </c>
      <c r="G50" s="116"/>
    </row>
    <row r="51" spans="1:13" x14ac:dyDescent="0.35">
      <c r="A51" s="57" t="s">
        <v>125</v>
      </c>
      <c r="B51" s="126">
        <v>0</v>
      </c>
      <c r="C51" s="138"/>
      <c r="D51" s="126">
        <v>0</v>
      </c>
      <c r="E51" s="146">
        <f t="shared" si="2"/>
        <v>0</v>
      </c>
      <c r="F51" s="147">
        <f t="shared" si="3"/>
        <v>0</v>
      </c>
      <c r="G51" s="116"/>
    </row>
    <row r="52" spans="1:13" x14ac:dyDescent="0.35">
      <c r="A52" s="57" t="s">
        <v>126</v>
      </c>
      <c r="B52" s="126">
        <v>0</v>
      </c>
      <c r="C52" s="138"/>
      <c r="D52" s="126">
        <v>0</v>
      </c>
      <c r="E52" s="146">
        <f t="shared" si="2"/>
        <v>0</v>
      </c>
      <c r="F52" s="147">
        <f t="shared" si="3"/>
        <v>0</v>
      </c>
      <c r="G52" s="116"/>
    </row>
    <row r="53" spans="1:13" x14ac:dyDescent="0.35">
      <c r="A53" s="57" t="s">
        <v>127</v>
      </c>
      <c r="B53" s="126">
        <v>0</v>
      </c>
      <c r="C53" s="138"/>
      <c r="D53" s="126">
        <v>0</v>
      </c>
      <c r="E53" s="146">
        <f t="shared" si="2"/>
        <v>0</v>
      </c>
      <c r="F53" s="147">
        <f t="shared" si="3"/>
        <v>0</v>
      </c>
      <c r="G53" s="116"/>
    </row>
    <row r="54" spans="1:13" x14ac:dyDescent="0.35">
      <c r="A54" s="57" t="s">
        <v>128</v>
      </c>
      <c r="B54" s="126">
        <v>0</v>
      </c>
      <c r="C54" s="138"/>
      <c r="D54" s="126">
        <v>0</v>
      </c>
      <c r="E54" s="146">
        <f t="shared" si="2"/>
        <v>0</v>
      </c>
      <c r="F54" s="147">
        <f t="shared" si="3"/>
        <v>0</v>
      </c>
      <c r="G54" s="116"/>
    </row>
    <row r="55" spans="1:13" x14ac:dyDescent="0.35">
      <c r="A55" s="57" t="s">
        <v>129</v>
      </c>
      <c r="B55" s="126">
        <v>0</v>
      </c>
      <c r="C55" s="138"/>
      <c r="D55" s="126">
        <v>0</v>
      </c>
      <c r="E55" s="146">
        <f t="shared" si="2"/>
        <v>0</v>
      </c>
      <c r="F55" s="147">
        <f t="shared" si="3"/>
        <v>0</v>
      </c>
      <c r="G55" s="116"/>
    </row>
    <row r="56" spans="1:13" customFormat="1" ht="15" thickBot="1" x14ac:dyDescent="0.4">
      <c r="B56" s="142">
        <f>SUM(B31:B55)</f>
        <v>0</v>
      </c>
      <c r="C56" s="143"/>
      <c r="D56" s="142">
        <f>SUM(D31:D55)</f>
        <v>0</v>
      </c>
      <c r="E56" s="144">
        <f>SUM(E31:E55)</f>
        <v>0</v>
      </c>
      <c r="J56" s="128"/>
      <c r="M56" s="128"/>
    </row>
    <row r="57" spans="1:13" customFormat="1" ht="15" thickTop="1" x14ac:dyDescent="0.35">
      <c r="B57" s="149"/>
      <c r="D57" s="149"/>
      <c r="E57" s="149"/>
      <c r="J57" s="128"/>
      <c r="M57" s="128"/>
    </row>
    <row r="58" spans="1:13" customFormat="1" ht="15" thickBot="1" x14ac:dyDescent="0.4">
      <c r="A58" s="150" t="s">
        <v>169</v>
      </c>
      <c r="B58" s="151">
        <f>B27-B56</f>
        <v>0</v>
      </c>
      <c r="C58" s="143"/>
      <c r="D58" s="151">
        <f>D27-D56</f>
        <v>0</v>
      </c>
      <c r="E58" s="149"/>
      <c r="J58" s="128"/>
      <c r="M58" s="128"/>
    </row>
    <row r="59" spans="1:13" customFormat="1" x14ac:dyDescent="0.35">
      <c r="J59" s="128"/>
      <c r="M59" s="128"/>
    </row>
    <row r="60" spans="1:13" customFormat="1" x14ac:dyDescent="0.35">
      <c r="A60" t="s">
        <v>170</v>
      </c>
      <c r="B60" s="152" t="str">
        <f>IF(B31=0,"",(B31)/B56)</f>
        <v/>
      </c>
      <c r="J60" s="128"/>
      <c r="M60" s="128"/>
    </row>
    <row r="61" spans="1:13" customFormat="1" x14ac:dyDescent="0.35">
      <c r="A61" t="s">
        <v>171</v>
      </c>
      <c r="B61" s="153" t="str">
        <f>IF(B32=0,"",B32/B56)</f>
        <v/>
      </c>
      <c r="J61" s="128"/>
      <c r="M61" s="128"/>
    </row>
    <row r="62" spans="1:13" customFormat="1" x14ac:dyDescent="0.35">
      <c r="A62" t="s">
        <v>172</v>
      </c>
      <c r="B62" s="154" t="str">
        <f>IF(B60="","",1-B60-B61)</f>
        <v/>
      </c>
      <c r="J62" s="128"/>
      <c r="M62" s="128"/>
    </row>
    <row r="63" spans="1:13" customFormat="1" x14ac:dyDescent="0.35">
      <c r="B63" s="155">
        <f>SUM(B60:B62)</f>
        <v>0</v>
      </c>
      <c r="J63" s="128"/>
      <c r="M63" s="128"/>
    </row>
    <row r="64" spans="1:13" customFormat="1" x14ac:dyDescent="0.35">
      <c r="J64" s="128"/>
      <c r="M64" s="128"/>
    </row>
    <row r="65" spans="1:13" customFormat="1" x14ac:dyDescent="0.35">
      <c r="A65" s="129" t="s">
        <v>2</v>
      </c>
      <c r="J65" s="128"/>
      <c r="M65" s="128"/>
    </row>
    <row r="66" spans="1:13" customFormat="1" x14ac:dyDescent="0.35">
      <c r="A66" t="s">
        <v>173</v>
      </c>
      <c r="B66" s="156" t="s">
        <v>174</v>
      </c>
      <c r="C66" s="157" t="s">
        <v>119</v>
      </c>
      <c r="E66" s="158" t="s">
        <v>175</v>
      </c>
      <c r="F66" s="159"/>
      <c r="G66" s="159"/>
      <c r="H66" s="160"/>
      <c r="J66" s="128"/>
      <c r="M66" s="128"/>
    </row>
    <row r="67" spans="1:13" x14ac:dyDescent="0.35">
      <c r="A67" s="139" t="s">
        <v>176</v>
      </c>
      <c r="B67" s="126">
        <v>0</v>
      </c>
      <c r="C67" s="116"/>
      <c r="E67" s="201"/>
      <c r="F67" s="202"/>
      <c r="G67" s="202"/>
      <c r="H67" s="203"/>
    </row>
    <row r="68" spans="1:13" x14ac:dyDescent="0.35">
      <c r="A68" s="139" t="s">
        <v>177</v>
      </c>
      <c r="B68" s="126">
        <v>0</v>
      </c>
      <c r="C68" s="116"/>
      <c r="E68" s="201"/>
      <c r="F68" s="202"/>
      <c r="G68" s="202"/>
      <c r="H68" s="203"/>
    </row>
    <row r="69" spans="1:13" x14ac:dyDescent="0.35">
      <c r="A69" s="139" t="s">
        <v>178</v>
      </c>
      <c r="B69" s="126">
        <v>0</v>
      </c>
      <c r="C69" s="116"/>
      <c r="E69" s="201"/>
      <c r="F69" s="202"/>
      <c r="G69" s="202"/>
      <c r="H69" s="203"/>
    </row>
    <row r="70" spans="1:13" x14ac:dyDescent="0.35">
      <c r="A70" s="161" t="s">
        <v>215</v>
      </c>
      <c r="B70" s="126">
        <v>0</v>
      </c>
      <c r="C70" s="116"/>
      <c r="E70" s="201"/>
      <c r="F70" s="202"/>
      <c r="G70" s="202"/>
      <c r="H70" s="203"/>
    </row>
    <row r="71" spans="1:13" x14ac:dyDescent="0.35">
      <c r="A71" s="57" t="s">
        <v>179</v>
      </c>
      <c r="B71" s="126">
        <v>0</v>
      </c>
      <c r="C71" s="116"/>
      <c r="E71" s="201"/>
      <c r="F71" s="202"/>
      <c r="G71" s="202"/>
      <c r="H71" s="203"/>
    </row>
    <row r="72" spans="1:13" x14ac:dyDescent="0.35">
      <c r="A72" s="57" t="s">
        <v>180</v>
      </c>
      <c r="B72" s="126">
        <v>0</v>
      </c>
      <c r="C72" s="116"/>
      <c r="E72" s="201"/>
      <c r="F72" s="202"/>
      <c r="G72" s="202"/>
      <c r="H72" s="203"/>
    </row>
    <row r="73" spans="1:13" x14ac:dyDescent="0.35">
      <c r="A73" s="57" t="s">
        <v>181</v>
      </c>
      <c r="B73" s="126">
        <v>0</v>
      </c>
      <c r="C73" s="116"/>
      <c r="E73" s="201"/>
      <c r="F73" s="202"/>
      <c r="G73" s="202"/>
      <c r="H73" s="203"/>
    </row>
    <row r="74" spans="1:13" x14ac:dyDescent="0.35">
      <c r="A74" s="57" t="s">
        <v>182</v>
      </c>
      <c r="B74" s="126">
        <v>0</v>
      </c>
      <c r="C74" s="116"/>
      <c r="E74" s="201"/>
      <c r="F74" s="202"/>
      <c r="G74" s="202"/>
      <c r="H74" s="203"/>
    </row>
    <row r="75" spans="1:13" x14ac:dyDescent="0.35">
      <c r="A75" s="57" t="s">
        <v>183</v>
      </c>
      <c r="B75" s="126">
        <v>0</v>
      </c>
      <c r="C75" s="116"/>
      <c r="E75" s="204"/>
      <c r="F75" s="205"/>
      <c r="G75" s="205"/>
      <c r="H75" s="206"/>
    </row>
  </sheetData>
  <sheetProtection algorithmName="SHA-512" hashValue="EtsKxXHyy2L/2nbyTQG5T8QF2J+Lwnc0kFxME8LQtd1uVxOIGrGLR2uLqqO+3s3BtvYLWaLD+JftxEq4V+HYGA==" saltValue="0YPkHLkaJuamuFFhPmyQQw==" spinCount="100000" sheet="1" objects="1" scenarios="1"/>
  <mergeCells count="2">
    <mergeCell ref="E67:H75"/>
    <mergeCell ref="A6:D6"/>
  </mergeCells>
  <conditionalFormatting sqref="A31:A50">
    <cfRule type="expression" dxfId="0" priority="24">
      <formula>AND(Show_Locked = 1,CELL("protect",A31))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8848-0B0F-44A8-9A37-CC180AE5CA07}">
  <dimension ref="A1:H32"/>
  <sheetViews>
    <sheetView showGridLines="0" workbookViewId="0">
      <selection activeCell="C5" sqref="C5"/>
    </sheetView>
  </sheetViews>
  <sheetFormatPr defaultRowHeight="14.5" x14ac:dyDescent="0.35"/>
  <cols>
    <col min="1" max="1" width="4.26953125" customWidth="1"/>
    <col min="2" max="2" width="9.26953125" customWidth="1"/>
    <col min="3" max="3" width="111.54296875" customWidth="1"/>
  </cols>
  <sheetData>
    <row r="1" spans="1:8" ht="21" x14ac:dyDescent="0.5">
      <c r="A1" s="68" t="s">
        <v>184</v>
      </c>
    </row>
    <row r="2" spans="1:8" ht="15" thickBot="1" x14ac:dyDescent="0.4"/>
    <row r="3" spans="1:8" x14ac:dyDescent="0.35">
      <c r="B3" s="210" t="s">
        <v>185</v>
      </c>
      <c r="C3" s="208" t="s">
        <v>186</v>
      </c>
    </row>
    <row r="4" spans="1:8" ht="15" thickBot="1" x14ac:dyDescent="0.4">
      <c r="B4" s="211"/>
      <c r="C4" s="209"/>
    </row>
    <row r="5" spans="1:8" x14ac:dyDescent="0.35">
      <c r="B5" s="71">
        <v>310</v>
      </c>
      <c r="C5" s="72" t="s">
        <v>187</v>
      </c>
    </row>
    <row r="6" spans="1:8" x14ac:dyDescent="0.35">
      <c r="B6" s="73">
        <v>311</v>
      </c>
      <c r="C6" s="74" t="s">
        <v>188</v>
      </c>
    </row>
    <row r="7" spans="1:8" x14ac:dyDescent="0.35">
      <c r="B7" s="73">
        <v>320</v>
      </c>
      <c r="C7" s="74" t="s">
        <v>189</v>
      </c>
    </row>
    <row r="8" spans="1:8" x14ac:dyDescent="0.35">
      <c r="B8" s="73">
        <v>321</v>
      </c>
      <c r="C8" s="75" t="s">
        <v>190</v>
      </c>
    </row>
    <row r="9" spans="1:8" x14ac:dyDescent="0.35">
      <c r="B9" s="73">
        <v>322</v>
      </c>
      <c r="C9" s="74" t="s">
        <v>191</v>
      </c>
    </row>
    <row r="10" spans="1:8" x14ac:dyDescent="0.35">
      <c r="B10" s="69">
        <v>323</v>
      </c>
      <c r="C10" s="74" t="s">
        <v>192</v>
      </c>
    </row>
    <row r="11" spans="1:8" x14ac:dyDescent="0.35">
      <c r="B11" s="69">
        <v>324</v>
      </c>
      <c r="C11" s="74" t="s">
        <v>193</v>
      </c>
    </row>
    <row r="12" spans="1:8" x14ac:dyDescent="0.35">
      <c r="B12" s="69"/>
      <c r="C12" s="76"/>
    </row>
    <row r="13" spans="1:8" ht="43.5" x14ac:dyDescent="0.35">
      <c r="B13" s="69">
        <v>411</v>
      </c>
      <c r="C13" s="70" t="s">
        <v>194</v>
      </c>
      <c r="D13" s="58"/>
      <c r="E13" s="58"/>
      <c r="F13" s="58"/>
      <c r="G13" s="58"/>
      <c r="H13" s="58"/>
    </row>
    <row r="14" spans="1:8" x14ac:dyDescent="0.35">
      <c r="B14" s="77" t="s">
        <v>134</v>
      </c>
      <c r="C14" s="76" t="s">
        <v>195</v>
      </c>
      <c r="D14" s="58"/>
      <c r="E14" s="58"/>
      <c r="F14" s="58"/>
      <c r="G14" s="58"/>
      <c r="H14" s="58"/>
    </row>
    <row r="15" spans="1:8" x14ac:dyDescent="0.35">
      <c r="B15" s="77" t="s">
        <v>136</v>
      </c>
      <c r="C15" s="78" t="s">
        <v>196</v>
      </c>
      <c r="D15" s="58"/>
      <c r="E15" s="58"/>
      <c r="F15" s="58"/>
      <c r="G15" s="58"/>
      <c r="H15" s="58"/>
    </row>
    <row r="16" spans="1:8" x14ac:dyDescent="0.35">
      <c r="B16" s="77" t="s">
        <v>138</v>
      </c>
      <c r="C16" s="78" t="s">
        <v>197</v>
      </c>
      <c r="D16" s="58"/>
      <c r="E16" s="58"/>
      <c r="F16" s="58"/>
      <c r="G16" s="58"/>
      <c r="H16" s="58"/>
    </row>
    <row r="17" spans="2:3" x14ac:dyDescent="0.35">
      <c r="B17" s="77" t="s">
        <v>140</v>
      </c>
      <c r="C17" s="78" t="s">
        <v>198</v>
      </c>
    </row>
    <row r="18" spans="2:3" x14ac:dyDescent="0.35">
      <c r="B18" s="77" t="s">
        <v>142</v>
      </c>
      <c r="C18" s="78" t="s">
        <v>199</v>
      </c>
    </row>
    <row r="19" spans="2:3" x14ac:dyDescent="0.35">
      <c r="B19" s="77" t="s">
        <v>144</v>
      </c>
      <c r="C19" s="78" t="s">
        <v>200</v>
      </c>
    </row>
    <row r="20" spans="2:3" x14ac:dyDescent="0.35">
      <c r="B20" s="77">
        <v>431</v>
      </c>
      <c r="C20" s="76" t="s">
        <v>201</v>
      </c>
    </row>
    <row r="21" spans="2:3" x14ac:dyDescent="0.35">
      <c r="B21" s="77">
        <v>441</v>
      </c>
      <c r="C21" s="78" t="s">
        <v>202</v>
      </c>
    </row>
    <row r="22" spans="2:3" x14ac:dyDescent="0.35">
      <c r="B22" s="77" t="s">
        <v>148</v>
      </c>
      <c r="C22" s="78" t="s">
        <v>203</v>
      </c>
    </row>
    <row r="23" spans="2:3" x14ac:dyDescent="0.35">
      <c r="B23" s="77" t="s">
        <v>150</v>
      </c>
      <c r="C23" s="76" t="s">
        <v>204</v>
      </c>
    </row>
    <row r="24" spans="2:3" x14ac:dyDescent="0.35">
      <c r="B24" s="77" t="s">
        <v>152</v>
      </c>
      <c r="C24" s="78" t="s">
        <v>205</v>
      </c>
    </row>
    <row r="25" spans="2:3" x14ac:dyDescent="0.35">
      <c r="B25" s="77" t="s">
        <v>154</v>
      </c>
      <c r="C25" s="79" t="s">
        <v>206</v>
      </c>
    </row>
    <row r="26" spans="2:3" x14ac:dyDescent="0.35">
      <c r="B26" s="77" t="s">
        <v>156</v>
      </c>
      <c r="C26" s="78" t="s">
        <v>207</v>
      </c>
    </row>
    <row r="27" spans="2:3" x14ac:dyDescent="0.35">
      <c r="B27" s="77" t="s">
        <v>158</v>
      </c>
      <c r="C27" s="78" t="s">
        <v>208</v>
      </c>
    </row>
    <row r="28" spans="2:3" x14ac:dyDescent="0.35">
      <c r="B28" s="77" t="s">
        <v>160</v>
      </c>
      <c r="C28" s="78" t="s">
        <v>209</v>
      </c>
    </row>
    <row r="29" spans="2:3" ht="29" x14ac:dyDescent="0.35">
      <c r="B29" s="77" t="s">
        <v>162</v>
      </c>
      <c r="C29" s="80" t="s">
        <v>210</v>
      </c>
    </row>
    <row r="30" spans="2:3" ht="29" x14ac:dyDescent="0.35">
      <c r="B30" s="77" t="s">
        <v>164</v>
      </c>
      <c r="C30" s="79" t="s">
        <v>211</v>
      </c>
    </row>
    <row r="31" spans="2:3" x14ac:dyDescent="0.35">
      <c r="B31" s="77" t="s">
        <v>166</v>
      </c>
      <c r="C31" s="78" t="s">
        <v>212</v>
      </c>
    </row>
    <row r="32" spans="2:3" ht="15" thickBot="1" x14ac:dyDescent="0.4">
      <c r="B32" s="81" t="s">
        <v>168</v>
      </c>
      <c r="C32" s="82" t="s">
        <v>213</v>
      </c>
    </row>
  </sheetData>
  <sheetProtection algorithmName="SHA-512" hashValue="OTaz8HfIfF69Y5krvOUXUpMQS48vCIBdkVTPnDDxb06SY7O85u5s2SlvccsRifoTa63SoqFYL7/Tn1oEt1XioA==" saltValue="6Aul6g5HjlICh/670PvoIw==" spinCount="100000" sheet="1" objects="1" scenarios="1"/>
  <mergeCells count="2">
    <mergeCell ref="C3:C4"/>
    <mergeCell ref="B3:B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OP Word" ma:contentTypeID="0x0101006450AF52053E4366878046AAF3AB30AB007BB96050A491F7408A23E0C96AFFB689" ma:contentTypeVersion="40" ma:contentTypeDescription="Basis of all company Word documents." ma:contentTypeScope="" ma:versionID="10dd32d7349360b3ab19a24b0dea7f13">
  <xsd:schema xmlns:xsd="http://www.w3.org/2001/XMLSchema" xmlns:xs="http://www.w3.org/2001/XMLSchema" xmlns:p="http://schemas.microsoft.com/office/2006/metadata/properties" xmlns:ns2="11d9f893-bd86-46aa-b08f-804e88ddfc82" xmlns:ns3="4f1664f0-7c55-451b-a6d9-93e8473fc903" targetNamespace="http://schemas.microsoft.com/office/2006/metadata/properties" ma:root="true" ma:fieldsID="9af7de2d3a29f8829b9e73941c65fcc0" ns2:_="" ns3:_="">
    <xsd:import namespace="11d9f893-bd86-46aa-b08f-804e88ddfc82"/>
    <xsd:import namespace="4f1664f0-7c55-451b-a6d9-93e8473fc903"/>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element ref="ns3:Provider_x002f_SiteName" minOccurs="0"/>
                <xsd:element ref="ns3:EYSCaseload" minOccurs="0"/>
                <xsd:element ref="ns3:ReviewArea" minOccurs="0"/>
                <xsd:element ref="ns3:NumberofSpacesRequested" minOccurs="0"/>
                <xsd:element ref="ns3:GGLicense" minOccurs="0"/>
                <xsd:element ref="ns3:Signature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9f893-bd86-46aa-b08f-804e88ddfc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default="1;#Human Services|118fdf37-3eb0-4f3d-9794-08c6dc12769c"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c5744e7-42d4-4370-8f94-a02cbeb9f97b}" ma:internalName="TaxCatchAll" ma:showField="CatchAllData"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c5744e7-42d4-4370-8f94-a02cbeb9f97b}" ma:internalName="TaxCatchAllLabel" ma:readOnly="true" ma:showField="CatchAllDataLabel"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default="2;#Early Years and Child Care Services|ce06aa10-9999-42e6-922f-4e4b46a41053"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default="3;#Early Learning and Child Care Services|f20bb475-eba7-490d-998b-2d872e05fa57"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b77d1e8a-5db7-483c-9b23-740035cc05a6"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Requested" ma:default="[today]" ma:description="The date of the document." ma:format="DateOnly" ma:internalName="SIZADat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1664f0-7c55-451b-a6d9-93e8473fc903"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AutoTags" ma:index="40" nillable="true" ma:displayName="Tags" ma:description="" ma:internalName="MediaServiceAutoTags" ma:readOnly="true">
      <xsd:simpleType>
        <xsd:restriction base="dms:Text"/>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OCR" ma:index="43" nillable="true" ma:displayName="Extracted Text" ma:internalName="MediaServiceOCR" ma:readOnly="true">
      <xsd:simpleType>
        <xsd:restriction base="dms:Note">
          <xsd:maxLength value="255"/>
        </xsd:restriction>
      </xsd:simpleType>
    </xsd:element>
    <xsd:element name="MediaServiceLocation" ma:index="44" nillable="true" ma:displayName="Location"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fa93b17b-eca5-4df2-9431-61ba77a6f1f7" ma:termSetId="09814cd3-568e-fe90-9814-8d621ff8fb84" ma:anchorId="fba54fb3-c3e1-fe81-a776-ca4b69148c4d" ma:open="true" ma:isKeyword="false">
      <xsd:complexType>
        <xsd:sequence>
          <xsd:element ref="pc:Terms" minOccurs="0" maxOccurs="1"/>
        </xsd:sequence>
      </xsd:complexType>
    </xsd:element>
    <xsd:element name="Provider_x002f_SiteName" ma:index="48" nillable="true" ma:displayName="Provider/Site Name" ma:description="Name of Site or HO requesting Change" ma:format="Dropdown" ma:internalName="Provider_x002f_SiteName">
      <xsd:simpleType>
        <xsd:restriction base="dms:Text">
          <xsd:maxLength value="255"/>
        </xsd:restriction>
      </xsd:simpleType>
    </xsd:element>
    <xsd:element name="EYSCaseload" ma:index="49" nillable="true" ma:displayName="EYS Caseload" ma:format="Dropdown" ma:list="UserInfo" ma:SharePointGroup="0" ma:internalName="EYSCaselo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Area" ma:index="50" nillable="true" ma:displayName="Review Area" ma:format="Dropdown" ma:internalName="ReviewArea">
      <xsd:simpleType>
        <xsd:restriction base="dms:Choice">
          <xsd:enumeration value="Brampton Bramalea"/>
          <xsd:enumeration value="Brampton Centre"/>
          <xsd:enumeration value="Mississauga - Cooksville"/>
          <xsd:enumeration value="Mississauga - Valley"/>
          <xsd:enumeration value="Mississauga East"/>
          <xsd:enumeration value="Brampton Northwest"/>
          <xsd:enumeration value="Mississauga - East Credit"/>
          <xsd:enumeration value="Mississauga - Port Credit"/>
          <xsd:enumeration value="Mississauga West - Meadowvale"/>
          <xsd:enumeration value="Brampton Southeast"/>
          <xsd:enumeration value="Brampton Southwest"/>
          <xsd:enumeration value="Caledon Southeast"/>
          <xsd:enumeration value="Caledon Southwest"/>
          <xsd:enumeration value="Brampton - Heart Lake"/>
          <xsd:enumeration value="Brampton - Peel Village"/>
          <xsd:enumeration value="Brampton - Snelgrove"/>
          <xsd:enumeration value="Brampton - Springdale"/>
          <xsd:enumeration value="Brampton - Castlemore"/>
          <xsd:enumeration value="Caledon North"/>
          <xsd:enumeration value="Mississauga - Clarkson"/>
          <xsd:enumeration value="Mississauga - Erin Mills"/>
          <xsd:enumeration value="Mississauga - Malton"/>
          <xsd:enumeration value="Mississauga - Streetsville"/>
        </xsd:restriction>
      </xsd:simpleType>
    </xsd:element>
    <xsd:element name="NumberofSpacesRequested" ma:index="51" nillable="true" ma:displayName="Number of Spaces Requested" ma:decimals="0" ma:format="Dropdown" ma:internalName="NumberofSpacesRequested" ma:percentage="FALSE">
      <xsd:simpleType>
        <xsd:restriction base="dms:Number"/>
      </xsd:simpleType>
    </xsd:element>
    <xsd:element name="GGLicense" ma:index="52" nillable="true" ma:displayName="GG License" ma:description="Copy of most recent license available in GovGrants" ma:format="Hyperlink" ma:internalName="GGLicense">
      <xsd:complexType>
        <xsd:complexContent>
          <xsd:extension base="dms:URL">
            <xsd:sequence>
              <xsd:element name="Url" type="dms:ValidUrl" minOccurs="0" nillable="true"/>
              <xsd:element name="Description" type="xsd:string" nillable="true"/>
            </xsd:sequence>
          </xsd:extension>
        </xsd:complexContent>
      </xsd:complexType>
    </xsd:element>
    <xsd:element name="SignatureStatus" ma:index="53" nillable="true" ma:displayName="Signature Status" ma:format="RadioButtons" ma:internalName="SignatureStatus">
      <xsd:simpleType>
        <xsd:restriction base="dms:Choice">
          <xsd:enumeration value="Signed &amp; Approved"/>
          <xsd:enumeration value="Signed &amp; Denied"/>
          <xsd:enumeration value="Under Review"/>
          <xsd:enumeration value="Received - On Hold"/>
          <xsd:enumeration value="Signed - Not Confirmed"/>
        </xsd:restriction>
      </xsd:simpleType>
    </xsd:element>
    <xsd:element name="MediaServiceObjectDetectorVersions" ma:index="5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aba50052a024fb29595ecca5fbbaa4e xmlns="11d9f893-bd86-46aa-b08f-804e88ddfc82">
      <Terms xmlns="http://schemas.microsoft.com/office/infopath/2007/PartnerControls">
        <TermInfo xmlns="http://schemas.microsoft.com/office/infopath/2007/PartnerControls">
          <TermName xmlns="http://schemas.microsoft.com/office/infopath/2007/PartnerControls">Early Years and Child Care Services</TermName>
          <TermId xmlns="http://schemas.microsoft.com/office/infopath/2007/PartnerControls">ce06aa10-9999-42e6-922f-4e4b46a41053</TermId>
        </TermInfo>
      </Terms>
    </oaba50052a024fb29595ecca5fbbaa4e>
    <leed0c44d2ac42d791805961a1e6b6e0 xmlns="11d9f893-bd86-46aa-b08f-804e88ddfc82">
      <Terms xmlns="http://schemas.microsoft.com/office/infopath/2007/PartnerControls"/>
    </leed0c44d2ac42d791805961a1e6b6e0>
    <SIZAAuthor xmlns="11d9f893-bd86-46aa-b08f-804e88ddfc82">
      <UserInfo>
        <DisplayName/>
        <AccountId xsi:nil="true"/>
        <AccountType/>
      </UserInfo>
    </SIZAAuthor>
    <GGLicense xmlns="4f1664f0-7c55-451b-a6d9-93e8473fc903">
      <Url xsi:nil="true"/>
      <Description xsi:nil="true"/>
    </GGLicense>
    <c816cc0c51d043a4907164997a81cf13 xmlns="11d9f893-bd86-46aa-b08f-804e88ddfc82">
      <Terms xmlns="http://schemas.microsoft.com/office/infopath/2007/PartnerControls"/>
    </c816cc0c51d043a4907164997a81cf13>
    <if2ef2b6bf4346d0a9a60e9784f95a0d xmlns="11d9f893-bd86-46aa-b08f-804e88ddfc82">
      <Terms xmlns="http://schemas.microsoft.com/office/infopath/2007/PartnerControls"/>
    </if2ef2b6bf4346d0a9a60e9784f95a0d>
    <NumberofSpacesRequested xmlns="4f1664f0-7c55-451b-a6d9-93e8473fc903" xsi:nil="true"/>
    <SIZASubject xmlns="11d9f893-bd86-46aa-b08f-804e88ddfc82" xsi:nil="true"/>
    <i7c7954a6da6485baed72bf62adc9a98 xmlns="11d9f893-bd86-46aa-b08f-804e88ddfc82">
      <Terms xmlns="http://schemas.microsoft.com/office/infopath/2007/PartnerControls"/>
    </i7c7954a6da6485baed72bf62adc9a98>
    <i09ce8ea77e04d5b937fa0a29b257c75 xmlns="11d9f893-bd86-46aa-b08f-804e88ddfc82">
      <Terms xmlns="http://schemas.microsoft.com/office/infopath/2007/PartnerControls"/>
    </i09ce8ea77e04d5b937fa0a29b257c75>
    <TaxCatchAll xmlns="11d9f893-bd86-46aa-b08f-804e88ddfc82">
      <Value>3</Value>
      <Value>2</Value>
      <Value>1</Value>
    </TaxCatchAll>
    <lcf76f155ced4ddcb4097134ff3c332f xmlns="4f1664f0-7c55-451b-a6d9-93e8473fc903">
      <Terms xmlns="http://schemas.microsoft.com/office/infopath/2007/PartnerControls"/>
    </lcf76f155ced4ddcb4097134ff3c332f>
    <SIZARecordsEventDate xmlns="11d9f893-bd86-46aa-b08f-804e88ddfc82" xsi:nil="true"/>
    <b84c496a5d0b4e848eae240e679f45e7 xmlns="11d9f893-bd86-46aa-b08f-804e88ddfc82">
      <Terms xmlns="http://schemas.microsoft.com/office/infopath/2007/PartnerControls">
        <TermInfo xmlns="http://schemas.microsoft.com/office/infopath/2007/PartnerControls">
          <TermName xmlns="http://schemas.microsoft.com/office/infopath/2007/PartnerControls">Human Services</TermName>
          <TermId xmlns="http://schemas.microsoft.com/office/infopath/2007/PartnerControls">118fdf37-3eb0-4f3d-9794-08c6dc12769c</TermId>
        </TermInfo>
      </Terms>
    </b84c496a5d0b4e848eae240e679f45e7>
    <d4d6d7f2852d41a09afacf0336fedee9 xmlns="11d9f893-bd86-46aa-b08f-804e88ddfc82">
      <Terms xmlns="http://schemas.microsoft.com/office/infopath/2007/PartnerControls">
        <TermInfo xmlns="http://schemas.microsoft.com/office/infopath/2007/PartnerControls">
          <TermName xmlns="http://schemas.microsoft.com/office/infopath/2007/PartnerControls">Early Learning and Child Care Services</TermName>
          <TermId xmlns="http://schemas.microsoft.com/office/infopath/2007/PartnerControls">f20bb475-eba7-490d-998b-2d872e05fa57</TermId>
        </TermInfo>
      </Terms>
    </d4d6d7f2852d41a09afacf0336fedee9>
    <SIZADate xmlns="11d9f893-bd86-46aa-b08f-804e88ddfc82">2023-09-11T15:41:26+00:00</SIZADate>
    <Provider_x002f_SiteName xmlns="4f1664f0-7c55-451b-a6d9-93e8473fc903" xsi:nil="true"/>
    <EYSCaseload xmlns="4f1664f0-7c55-451b-a6d9-93e8473fc903">
      <UserInfo>
        <DisplayName/>
        <AccountId xsi:nil="true"/>
        <AccountType/>
      </UserInfo>
    </EYSCaseload>
    <ReviewArea xmlns="4f1664f0-7c55-451b-a6d9-93e8473fc903" xsi:nil="true"/>
    <SignatureStatus xmlns="4f1664f0-7c55-451b-a6d9-93e8473fc903" xsi:nil="true"/>
    <_dlc_DocId xmlns="11d9f893-bd86-46aa-b08f-804e88ddfc82">EK2PYUXAVDV7-609078914-9063</_dlc_DocId>
    <_dlc_DocIdUrl xmlns="11d9f893-bd86-46aa-b08f-804e88ddfc82">
      <Url>https://peelregionca.sharepoint.com/teams/C25/_layouts/15/DocIdRedir.aspx?ID=EK2PYUXAVDV7-609078914-9063</Url>
      <Description>EK2PYUXAVDV7-609078914-9063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857D34B-F1FE-4206-9CA5-616119338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9f893-bd86-46aa-b08f-804e88ddfc82"/>
    <ds:schemaRef ds:uri="4f1664f0-7c55-451b-a6d9-93e8473fc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DA99C8-9B36-4CBB-A68A-197AE82C61DD}">
  <ds:schemaRefs>
    <ds:schemaRef ds:uri="http://purl.org/dc/elements/1.1/"/>
    <ds:schemaRef ds:uri="http://purl.org/dc/dcmitype/"/>
    <ds:schemaRef ds:uri="http://schemas.openxmlformats.org/package/2006/metadata/core-properties"/>
    <ds:schemaRef ds:uri="http://schemas.microsoft.com/office/2006/documentManagement/types"/>
    <ds:schemaRef ds:uri="4f1664f0-7c55-451b-a6d9-93e8473fc903"/>
    <ds:schemaRef ds:uri="http://www.w3.org/XML/1998/namespace"/>
    <ds:schemaRef ds:uri="http://schemas.microsoft.com/office/2006/metadata/properties"/>
    <ds:schemaRef ds:uri="http://schemas.microsoft.com/office/infopath/2007/PartnerControls"/>
    <ds:schemaRef ds:uri="11d9f893-bd86-46aa-b08f-804e88ddfc82"/>
    <ds:schemaRef ds:uri="http://purl.org/dc/terms/"/>
  </ds:schemaRefs>
</ds:datastoreItem>
</file>

<file path=customXml/itemProps3.xml><?xml version="1.0" encoding="utf-8"?>
<ds:datastoreItem xmlns:ds="http://schemas.openxmlformats.org/officeDocument/2006/customXml" ds:itemID="{74F6C229-7F19-4C40-BC33-FB3F70FCDA8C}">
  <ds:schemaRefs>
    <ds:schemaRef ds:uri="http://schemas.microsoft.com/sharepoint/v3/contenttype/forms"/>
  </ds:schemaRefs>
</ds:datastoreItem>
</file>

<file path=customXml/itemProps4.xml><?xml version="1.0" encoding="utf-8"?>
<ds:datastoreItem xmlns:ds="http://schemas.openxmlformats.org/officeDocument/2006/customXml" ds:itemID="{A8AE50BA-D205-4109-A7A2-9C229C66725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1 - Instructions</vt:lpstr>
      <vt:lpstr>2 - Attestations</vt:lpstr>
      <vt:lpstr>3 - Rates and Capacity Info</vt:lpstr>
      <vt:lpstr>4 - Staffing Information</vt:lpstr>
      <vt:lpstr>4 - Financial Data</vt:lpstr>
      <vt:lpstr>5 - FAIR Line Num. Definitions</vt:lpstr>
      <vt:lpstr>AI_Benefits</vt:lpstr>
      <vt:lpstr>AI_Sal</vt:lpstr>
      <vt:lpstr>CC_TtlSal</vt:lpstr>
      <vt:lpstr>'4 - Staffing Information'!Print_Area</vt:lpstr>
      <vt:lpstr>Ttl_AI</vt:lpstr>
      <vt:lpstr>Ttl_WEG</vt:lpstr>
      <vt:lpstr>Ttl_WF</vt:lpstr>
      <vt:lpstr>Ttl_WF_Sal</vt:lpstr>
      <vt:lpstr>WF_Benefits</vt:lpstr>
      <vt:lpstr>WF_Sal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Desai, Salma</dc:creator>
  <cp:keywords/>
  <dc:description/>
  <cp:lastModifiedBy>Barillas, Jeffrey</cp:lastModifiedBy>
  <cp:revision/>
  <dcterms:created xsi:type="dcterms:W3CDTF">2023-08-16T13:21:33Z</dcterms:created>
  <dcterms:modified xsi:type="dcterms:W3CDTF">2023-09-26T16:05:17Z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0x0101006450AF52053E4366878046AAF3AB30AB007BB96050A491F7408A23E0C96AFFB689</vt:lpwstr>
  </property>
  <property fmtid="{D5CDD505-2E9C-101B-9397-08002B2CF9AE}" pid="3" name="SIZADivision">
    <vt:lpwstr>2;#Early Years and Child Care Services|ce06aa10-9999-42e6-922f-4e4b46a41053</vt:lpwstr>
  </property>
  <property fmtid="{D5CDD505-2E9C-101B-9397-08002B2CF9AE}" pid="4" name="SIZASection">
    <vt:lpwstr>3;#Early Learning and Child Care Services|f20bb475-eba7-490d-998b-2d872e05fa57</vt:lpwstr>
  </property>
  <property fmtid="{D5CDD505-2E9C-101B-9397-08002B2CF9AE}" pid="5" name="SIZADepartment">
    <vt:lpwstr>1;#Human Services|118fdf37-3eb0-4f3d-9794-08c6dc12769c</vt:lpwstr>
  </property>
  <property fmtid="{D5CDD505-2E9C-101B-9397-08002B2CF9AE}" pid="6" name="_dlc_DocIdItemGuid">
    <vt:lpwstr>61cd1629-f42d-4dd0-948d-1ede54417045</vt:lpwstr>
  </property>
  <property fmtid="{D5CDD505-2E9C-101B-9397-08002B2CF9AE}" pid="7" name="SIZAService">
    <vt:lpwstr/>
  </property>
  <property fmtid="{D5CDD505-2E9C-101B-9397-08002B2CF9AE}" pid="8" name="SIZADocumentType">
    <vt:lpwstr/>
  </property>
  <property fmtid="{D5CDD505-2E9C-101B-9397-08002B2CF9AE}" pid="9" name="MediaServiceImageTags">
    <vt:lpwstr/>
  </property>
  <property fmtid="{D5CDD505-2E9C-101B-9397-08002B2CF9AE}" pid="10" name="SIZADocumentSubType">
    <vt:lpwstr/>
  </property>
  <property fmtid="{D5CDD505-2E9C-101B-9397-08002B2CF9AE}" pid="11" name="SIZAKeywords">
    <vt:lpwstr/>
  </property>
  <property fmtid="{D5CDD505-2E9C-101B-9397-08002B2CF9AE}" pid="12" name="SIZARecordClassification">
    <vt:lpwstr/>
  </property>
</Properties>
</file>