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5" yWindow="1035" windowWidth="17400" windowHeight="9060" tabRatio="800" activeTab="2"/>
  </bookViews>
  <sheets>
    <sheet name="A1 - Identification" sheetId="1" r:id="rId1"/>
    <sheet name="A2 - Mgmt Reps" sheetId="2" r:id="rId2"/>
    <sheet name="A3 - Fin Position" sheetId="3" r:id="rId3"/>
    <sheet name="A4 - Operations" sheetId="4" r:id="rId4"/>
    <sheet name="A5 - NonShelter" sheetId="5" r:id="rId5"/>
    <sheet name="A6 - Cap Reserve" sheetId="6" r:id="rId6"/>
    <sheet name="A7-UAD" sheetId="7" r:id="rId7"/>
    <sheet name="A8 - Rents " sheetId="8" r:id="rId8"/>
    <sheet name="A9 - Part VII HSA Subsidy" sheetId="9" r:id="rId9"/>
    <sheet name="A10 - 100% RGI SHRA Subsidy" sheetId="10" r:id="rId10"/>
    <sheet name="B1 - Revenue and Expenses" sheetId="11" r:id="rId11"/>
    <sheet name="B2-Non-Shelter" sheetId="12" r:id="rId12"/>
    <sheet name="B3 - Federal Unit Activity MNP" sheetId="13" r:id="rId13"/>
    <sheet name="B4 - Federal Subsidy - S95MNP" sheetId="14" r:id="rId14"/>
    <sheet name="C1 - Statistical" sheetId="15" r:id="rId15"/>
    <sheet name="C2 - Access" sheetId="16" r:id="rId16"/>
    <sheet name="D1 - Operating Reserve" sheetId="17" r:id="rId17"/>
  </sheets>
  <definedNames>
    <definedName name="CorpName" localSheetId="4">'A1 - Identification'!$C$10</definedName>
    <definedName name="CorpName" localSheetId="7">'A1 - Identification'!$C$10</definedName>
    <definedName name="CorpName" localSheetId="16">'A1 - Identification'!$C$10</definedName>
    <definedName name="CorpName">'A1 - Identification'!$C$10</definedName>
    <definedName name="_xlnm.Print_Area" localSheetId="0">'A1 - Identification'!$B$2:$I$52</definedName>
    <definedName name="_xlnm.Print_Area" localSheetId="9">'A10 - 100% RGI SHRA Subsidy'!$B$2:$L$60</definedName>
    <definedName name="_xlnm.Print_Area" localSheetId="1">'A2 - Mgmt Reps'!$B$2:$N$69</definedName>
    <definedName name="_xlnm.Print_Area" localSheetId="2">'A3 - Fin Position'!$B$2:$AA$47</definedName>
    <definedName name="_xlnm.Print_Area" localSheetId="3">'A4 - Operations'!$B$2:$O$109</definedName>
    <definedName name="_xlnm.Print_Area" localSheetId="4">'A5 - NonShelter'!$B$2:$N$39</definedName>
    <definedName name="_xlnm.Print_Area" localSheetId="5">'A6 - Cap Reserve'!$B$2:$N$50</definedName>
    <definedName name="_xlnm.Print_Area" localSheetId="6">'A7-UAD'!$A$1:$AD$62</definedName>
    <definedName name="_xlnm.Print_Area" localSheetId="7">'A8 - Rents '!$B$2:$N$39</definedName>
    <definedName name="_xlnm.Print_Area" localSheetId="8">'A9 - Part VII HSA Subsidy'!$B$2:$L$97</definedName>
    <definedName name="_xlnm.Print_Area" localSheetId="10">'B1 - Revenue and Expenses'!$B$2:$P$99</definedName>
    <definedName name="_xlnm.Print_Area" localSheetId="11">'B2-Non-Shelter'!$A$1:$L$35</definedName>
    <definedName name="_xlnm.Print_Area" localSheetId="13">'B4 - Federal Subsidy - S95MNP'!$A$1:$M$56</definedName>
    <definedName name="_xlnm.Print_Area" localSheetId="14">'C1 - Statistical'!$B$3:$AB$74</definedName>
    <definedName name="_xlnm.Print_Area" localSheetId="15">'C2 - Access'!$B$2:$I$56</definedName>
    <definedName name="_xlnm.Print_Area" localSheetId="16">'D1 - Operating Reserve'!$B$2:$K$56</definedName>
    <definedName name="_xlnm.Print_Titles" localSheetId="8">'A9 - Part VII HSA Subsidy'!$2:$8</definedName>
    <definedName name="_xlnm.Print_Titles" localSheetId="14">'C1 - Statistical'!$3:$8</definedName>
    <definedName name="VersionDate" localSheetId="4">'A1 - Identification'!$C$52</definedName>
    <definedName name="VersionDate" localSheetId="7">'A1 - Identification'!$C$52</definedName>
    <definedName name="VersionDate" localSheetId="16">'A1 - Identification'!$C$52</definedName>
    <definedName name="VersionDate">'A1 - Identification'!$C$52</definedName>
    <definedName name="YearEnd" localSheetId="4">'A1 - Identification'!$G$10</definedName>
    <definedName name="YearEnd" localSheetId="7">'A1 - Identification'!$G$10</definedName>
    <definedName name="YearEnd" localSheetId="16">'A1 - Identification'!$G$10</definedName>
    <definedName name="YearEnd">'A1 - Identification'!$G$10</definedName>
  </definedNames>
  <calcPr fullCalcOnLoad="1"/>
</workbook>
</file>

<file path=xl/sharedStrings.xml><?xml version="1.0" encoding="utf-8"?>
<sst xmlns="http://schemas.openxmlformats.org/spreadsheetml/2006/main" count="1262" uniqueCount="800">
  <si>
    <t xml:space="preserve"> </t>
  </si>
  <si>
    <t>Corporation name</t>
  </si>
  <si>
    <t>Corporation address</t>
  </si>
  <si>
    <t xml:space="preserve"> Mailing address</t>
  </si>
  <si>
    <t>Contact name</t>
  </si>
  <si>
    <t>Position</t>
  </si>
  <si>
    <t>Telephone number</t>
  </si>
  <si>
    <t>Signature</t>
  </si>
  <si>
    <t>Name</t>
  </si>
  <si>
    <t>Date</t>
  </si>
  <si>
    <t xml:space="preserve">Note to auditors:   </t>
  </si>
  <si>
    <t>Instructions</t>
  </si>
  <si>
    <t>RESIDENT RELATIONS</t>
  </si>
  <si>
    <t>1)</t>
  </si>
  <si>
    <t>Y</t>
  </si>
  <si>
    <t>N</t>
  </si>
  <si>
    <t>3)</t>
  </si>
  <si>
    <t>4)</t>
  </si>
  <si>
    <t>5)</t>
  </si>
  <si>
    <t>FINANCIAL MANAGEMENT</t>
  </si>
  <si>
    <t>7)</t>
  </si>
  <si>
    <t>8)</t>
  </si>
  <si>
    <t>9)</t>
  </si>
  <si>
    <t>10)</t>
  </si>
  <si>
    <t>11)</t>
  </si>
  <si>
    <t>12)</t>
  </si>
  <si>
    <t>13)</t>
  </si>
  <si>
    <t>ASSETS</t>
  </si>
  <si>
    <t>Total</t>
  </si>
  <si>
    <t>TOTAL ASSETS</t>
  </si>
  <si>
    <t>LIABILITIES</t>
  </si>
  <si>
    <t>SURPLUS</t>
  </si>
  <si>
    <t>Contributed surplus</t>
  </si>
  <si>
    <t>TOTAL LIABILITIES AND SURPLUS</t>
  </si>
  <si>
    <t>Other</t>
  </si>
  <si>
    <t>Utilities</t>
  </si>
  <si>
    <t>Administration</t>
  </si>
  <si>
    <t>201a</t>
  </si>
  <si>
    <t>205a</t>
  </si>
  <si>
    <t>210a</t>
  </si>
  <si>
    <t>221a</t>
  </si>
  <si>
    <t>NON-SHELTER REVENUE</t>
  </si>
  <si>
    <t>Commercial rent</t>
  </si>
  <si>
    <t>NON-SHELTER EXPENSES</t>
  </si>
  <si>
    <t>Operating costs</t>
  </si>
  <si>
    <t>Maintenance materials and services</t>
  </si>
  <si>
    <t>Municipal taxes</t>
  </si>
  <si>
    <t>BALANCE, BEGINNING OF YEAR</t>
  </si>
  <si>
    <t>Revenue</t>
  </si>
  <si>
    <t>BALANCE, END OF YEAR</t>
  </si>
  <si>
    <t>ASSETS, END OF YEAR</t>
  </si>
  <si>
    <t>Cash and investments</t>
  </si>
  <si>
    <t>Instructions:</t>
  </si>
  <si>
    <t>Subtotal</t>
  </si>
  <si>
    <t>Rent</t>
  </si>
  <si>
    <t>Less:</t>
  </si>
  <si>
    <t>Required</t>
  </si>
  <si>
    <t>Actual</t>
  </si>
  <si>
    <t>I.D. No.</t>
  </si>
  <si>
    <t>Social Housing</t>
  </si>
  <si>
    <t>Annual Information Return</t>
  </si>
  <si>
    <t>Fax number</t>
  </si>
  <si>
    <t>Identification</t>
  </si>
  <si>
    <t>Mortgage loans</t>
  </si>
  <si>
    <t>Statistical Information</t>
  </si>
  <si>
    <t>Families</t>
  </si>
  <si>
    <t>Average annual gross household income</t>
  </si>
  <si>
    <t>Households</t>
  </si>
  <si>
    <t>$</t>
  </si>
  <si>
    <t>Non-elderly singles</t>
  </si>
  <si>
    <t>Special needs</t>
  </si>
  <si>
    <t>Page B1</t>
  </si>
  <si>
    <t>Property taxes</t>
  </si>
  <si>
    <t>Net subsidy for the year</t>
  </si>
  <si>
    <t>Market units</t>
  </si>
  <si>
    <t>Surplus repayment (from below)</t>
  </si>
  <si>
    <t>Net surplus repayment</t>
  </si>
  <si>
    <t>Net income for the year</t>
  </si>
  <si>
    <t>6)</t>
  </si>
  <si>
    <t>Page A2</t>
  </si>
  <si>
    <t xml:space="preserve">We declare that,  to the best of our knowledge and belief,  the information provided in this Annual Information </t>
  </si>
  <si>
    <t>High need households</t>
  </si>
  <si>
    <t xml:space="preserve">Line 310  </t>
  </si>
  <si>
    <t>Mortgage principal and interest</t>
  </si>
  <si>
    <t>Operating costs (actual)</t>
  </si>
  <si>
    <t>Housing</t>
  </si>
  <si>
    <t>03</t>
  </si>
  <si>
    <t>02</t>
  </si>
  <si>
    <t>01</t>
  </si>
  <si>
    <t>Investment income</t>
  </si>
  <si>
    <t>Capital Reserve Fund  (Housing)</t>
  </si>
  <si>
    <t>Total expenses</t>
  </si>
  <si>
    <t>Program type</t>
  </si>
  <si>
    <t xml:space="preserve"> Y/N</t>
  </si>
  <si>
    <t>Shelter</t>
  </si>
  <si>
    <t>Net capital assets</t>
  </si>
  <si>
    <t>Non shelter revenue (net)</t>
  </si>
  <si>
    <t>Shelter expenses</t>
  </si>
  <si>
    <t>Public</t>
  </si>
  <si>
    <t>Supplement</t>
  </si>
  <si>
    <t>Limited</t>
  </si>
  <si>
    <t>Dividend</t>
  </si>
  <si>
    <t>26 &amp; 27</t>
  </si>
  <si>
    <t>04</t>
  </si>
  <si>
    <t>05</t>
  </si>
  <si>
    <t>Provincial</t>
  </si>
  <si>
    <t>Reformed</t>
  </si>
  <si>
    <t>06</t>
  </si>
  <si>
    <t>Pre-1986</t>
  </si>
  <si>
    <t>Urban Native</t>
  </si>
  <si>
    <t>07</t>
  </si>
  <si>
    <t>Post-1985</t>
  </si>
  <si>
    <t>08</t>
  </si>
  <si>
    <t>Current year settlement</t>
  </si>
  <si>
    <t>Grants from Ministry of Health</t>
  </si>
  <si>
    <t>Grants from Ministry of Community &amp; Social Ser.</t>
  </si>
  <si>
    <t>Care</t>
  </si>
  <si>
    <t>Commercial</t>
  </si>
  <si>
    <t>&amp; Other</t>
  </si>
  <si>
    <t>Page C2</t>
  </si>
  <si>
    <t>Other (describe)</t>
  </si>
  <si>
    <t>Total non-shelter revenue</t>
  </si>
  <si>
    <t xml:space="preserve">       Total non-shelter expenses</t>
  </si>
  <si>
    <t>RGI subsidy</t>
  </si>
  <si>
    <t>Page C1</t>
  </si>
  <si>
    <t>during year</t>
  </si>
  <si>
    <t>Households receiving support services</t>
  </si>
  <si>
    <t>Vacant</t>
  </si>
  <si>
    <t>units</t>
  </si>
  <si>
    <t>at year end</t>
  </si>
  <si>
    <t>Vacancy</t>
  </si>
  <si>
    <t xml:space="preserve"> months</t>
  </si>
  <si>
    <t xml:space="preserve">Line 650  </t>
  </si>
  <si>
    <t xml:space="preserve">Line 410 to 430    </t>
  </si>
  <si>
    <t>Return and the representations on Page 2 is true and correct.</t>
  </si>
  <si>
    <t>Management Representation Report</t>
  </si>
  <si>
    <t>Unit of</t>
  </si>
  <si>
    <t>Measure</t>
  </si>
  <si>
    <t>Targeting Plans</t>
  </si>
  <si>
    <t>Households assisted by program (at end of year)</t>
  </si>
  <si>
    <t>Section</t>
  </si>
  <si>
    <t>Section 95</t>
  </si>
  <si>
    <t>Expenses (by item or category)</t>
  </si>
  <si>
    <t>Page A1</t>
  </si>
  <si>
    <t>NA</t>
  </si>
  <si>
    <t>Page A3</t>
  </si>
  <si>
    <t>Page A4</t>
  </si>
  <si>
    <t>Page A5</t>
  </si>
  <si>
    <t>Page A6</t>
  </si>
  <si>
    <t>II. RGI subsidy</t>
  </si>
  <si>
    <t>I. Subsidy for the year</t>
  </si>
  <si>
    <t>II. Surplus repayment</t>
  </si>
  <si>
    <t>Project address / Portfolio No.</t>
  </si>
  <si>
    <t>Project</t>
  </si>
  <si>
    <t>Budget</t>
  </si>
  <si>
    <t>Previous year</t>
  </si>
  <si>
    <t>Capital reserve contribution</t>
  </si>
  <si>
    <t>Allowable costs</t>
  </si>
  <si>
    <t>Operating costs:</t>
  </si>
  <si>
    <t>Lesser of budget or actual</t>
  </si>
  <si>
    <t xml:space="preserve">Line 1635 x 1636  </t>
  </si>
  <si>
    <t xml:space="preserve">Lesser of 1640 and 1641  </t>
  </si>
  <si>
    <t xml:space="preserve">Lines 1645 to 1649  </t>
  </si>
  <si>
    <t>Special needs units</t>
  </si>
  <si>
    <t>Number of units</t>
  </si>
  <si>
    <t>Actual market rents for RGI units</t>
  </si>
  <si>
    <t>Surplus repayable</t>
  </si>
  <si>
    <t>Surplus repayment</t>
  </si>
  <si>
    <t>I. Minimum RGI Unit Requirements</t>
  </si>
  <si>
    <t>Total number of targeted households</t>
  </si>
  <si>
    <t>Total number of non-targeted households</t>
  </si>
  <si>
    <t>MORTGAGE</t>
  </si>
  <si>
    <t>Actual rental income from RGI households</t>
  </si>
  <si>
    <t>Gross occupancy revenue</t>
  </si>
  <si>
    <t>Less: Vacancy loss on market units</t>
  </si>
  <si>
    <t># of units</t>
  </si>
  <si>
    <t>Allowable operating reserve per unit</t>
  </si>
  <si>
    <t>Total allowable operating reserve</t>
  </si>
  <si>
    <t xml:space="preserve">Line 3025 x line 3030  </t>
  </si>
  <si>
    <t>Accumulated surplus, beginning of year</t>
  </si>
  <si>
    <t>C</t>
  </si>
  <si>
    <t>D</t>
  </si>
  <si>
    <t>B</t>
  </si>
  <si>
    <t>A</t>
  </si>
  <si>
    <t>Unit</t>
  </si>
  <si>
    <t>Type</t>
  </si>
  <si>
    <t>Accumulated surplus beginning of year</t>
  </si>
  <si>
    <t>Actual operating costs for the year</t>
  </si>
  <si>
    <t>Difference</t>
  </si>
  <si>
    <t>Mandatory transfer from operations</t>
  </si>
  <si>
    <t>for any operating reserve in the calculation of surplus.</t>
  </si>
  <si>
    <t>RGI households with incomes at or below the HILs</t>
  </si>
  <si>
    <t xml:space="preserve">Special needs units, including modified units, must be filled with </t>
  </si>
  <si>
    <t>households requiring those units.</t>
  </si>
  <si>
    <t>Operating reserve eligibility determinant</t>
  </si>
  <si>
    <t xml:space="preserve">Lines 504 - 505  </t>
  </si>
  <si>
    <t>Adjusted Total Revenue</t>
  </si>
  <si>
    <t>Unit Type</t>
  </si>
  <si>
    <t>Market Units</t>
  </si>
  <si>
    <t>Prior Year Minimum Market Rent</t>
  </si>
  <si>
    <t>Less: Budgeted vacancy loss</t>
  </si>
  <si>
    <t>Net minimum annual market revenue</t>
  </si>
  <si>
    <t>Market rent revenue</t>
  </si>
  <si>
    <t>Adjusted market revenue</t>
  </si>
  <si>
    <t>Geared-to-income rent</t>
  </si>
  <si>
    <t>Adjusted total revenue</t>
  </si>
  <si>
    <t xml:space="preserve">Total </t>
  </si>
  <si>
    <t xml:space="preserve">Line 1653 - 1654  </t>
  </si>
  <si>
    <t xml:space="preserve">Line 1660 to 1663   </t>
  </si>
  <si>
    <t xml:space="preserve">Line 1650 - 1665  </t>
  </si>
  <si>
    <r>
      <t xml:space="preserve">Minimum Market Rent  </t>
    </r>
    <r>
      <rPr>
        <sz val="8"/>
        <rFont val="Arial"/>
        <family val="2"/>
      </rPr>
      <t>Line 1651 x Column B</t>
    </r>
  </si>
  <si>
    <t>Units modified to provide</t>
  </si>
  <si>
    <t>(All of the above information is as of year end.)</t>
  </si>
  <si>
    <t xml:space="preserve">Households receiving RGI whose </t>
  </si>
  <si>
    <t xml:space="preserve">   household income is at or below the </t>
  </si>
  <si>
    <t xml:space="preserve">   in regulation. </t>
  </si>
  <si>
    <t xml:space="preserve">   physical accessibility</t>
  </si>
  <si>
    <t>Month</t>
  </si>
  <si>
    <t>Units</t>
  </si>
  <si>
    <t>Market Rent</t>
  </si>
  <si>
    <t xml:space="preserve">Page A1   </t>
  </si>
  <si>
    <t xml:space="preserve">Lines 610 to 614  </t>
  </si>
  <si>
    <t xml:space="preserve">Lines 620 to 624  </t>
  </si>
  <si>
    <t xml:space="preserve">Lines 615 - 628  </t>
  </si>
  <si>
    <t xml:space="preserve">Line 629 Col 3  </t>
  </si>
  <si>
    <t xml:space="preserve">Lines 671 to 683  </t>
  </si>
  <si>
    <t xml:space="preserve">Lines 690 - 695  </t>
  </si>
  <si>
    <t>Surplus</t>
  </si>
  <si>
    <t>Additional subsidy</t>
  </si>
  <si>
    <t>Non-RGI households and RGI households with incomes above the HILs</t>
  </si>
  <si>
    <t xml:space="preserve">If line 3070 is nil or negative operating reserve calculation is: </t>
  </si>
  <si>
    <t>If line 3070 is a positive value operating reserve calculation is:</t>
  </si>
  <si>
    <t>If line 3104 is nil or negative operating reserve calculation is:</t>
  </si>
  <si>
    <t xml:space="preserve">If line 3104 is positive operating reserve calculation is:  </t>
  </si>
  <si>
    <t>Subsidies receivable from the service manager</t>
  </si>
  <si>
    <t xml:space="preserve">Lines 360 to 390  </t>
  </si>
  <si>
    <t>Rent-geared-to-income units</t>
  </si>
  <si>
    <t>If the difference on line 699 is greater than $1,000, provide an explanation for the difference and the corporation's plan to bring the fund into balance.</t>
  </si>
  <si>
    <t>Rent Inflation Factor</t>
  </si>
  <si>
    <t xml:space="preserve">Greater of line 1655 or 1656   </t>
  </si>
  <si>
    <t>filled with households which did not require those services or units?</t>
  </si>
  <si>
    <t>Number</t>
  </si>
  <si>
    <t xml:space="preserve">How many special needs units, including modified units, were </t>
  </si>
  <si>
    <t>Note 2: If the answer to any question, other than number 5, is "No", please provide explanatory details.</t>
  </si>
  <si>
    <t>Operating reserve allowance</t>
  </si>
  <si>
    <t xml:space="preserve">   household income limit established   </t>
  </si>
  <si>
    <t>Less: vacancy loss on market units</t>
  </si>
  <si>
    <t>Year end:</t>
  </si>
  <si>
    <t>Net surplus repayable</t>
  </si>
  <si>
    <t>Accumulated surplus/(deficit)</t>
  </si>
  <si>
    <r>
      <t xml:space="preserve">Board of Directors DECLARATION  </t>
    </r>
    <r>
      <rPr>
        <sz val="10"/>
        <rFont val="Arial"/>
        <family val="2"/>
      </rPr>
      <t>(Must be signed by two members of the Board.)</t>
    </r>
  </si>
  <si>
    <t xml:space="preserve">Line 1504 - 1505   </t>
  </si>
  <si>
    <t xml:space="preserve">Line 1510 to 1525   </t>
  </si>
  <si>
    <t xml:space="preserve">Non-rental revenue (parking, laundry, etc.)  </t>
  </si>
  <si>
    <t xml:space="preserve">Lines 530 - 565  </t>
  </si>
  <si>
    <t xml:space="preserve">Line 1530 - 1565  </t>
  </si>
  <si>
    <r>
      <t xml:space="preserve">Sector support (net) </t>
    </r>
    <r>
      <rPr>
        <sz val="10"/>
        <rFont val="Arial"/>
        <family val="2"/>
      </rPr>
      <t>(co-ops only)</t>
    </r>
  </si>
  <si>
    <t>Inflation factor</t>
  </si>
  <si>
    <t xml:space="preserve">Lines 625 to 627  </t>
  </si>
  <si>
    <t xml:space="preserve">If line 3002 is greater than line 3035 the provider is not eligible </t>
  </si>
  <si>
    <t xml:space="preserve">Lines 325 to 329  </t>
  </si>
  <si>
    <t xml:space="preserve">Previous year's line 690   </t>
  </si>
  <si>
    <t>III. Current year settlement</t>
  </si>
  <si>
    <t xml:space="preserve">Line 1501 to 1502   </t>
  </si>
  <si>
    <t xml:space="preserve">Line 3035 - ( 3002 + 3103)  </t>
  </si>
  <si>
    <t>Did the corporation receive a management letter from its auditors</t>
  </si>
  <si>
    <t>(If yes, attach a copy of the letter.)</t>
  </si>
  <si>
    <t>Is the corporation free and clear of material contingent liabilities</t>
  </si>
  <si>
    <t xml:space="preserve"> and legal disputes?</t>
  </si>
  <si>
    <t>Note 3: All questions are to be answered as of the end of the fiscal year.  Question 11 to 13 should cover</t>
  </si>
  <si>
    <t xml:space="preserve">the fiscal year as well as the months preceding the filing of this report.  </t>
  </si>
  <si>
    <t xml:space="preserve"> in housing applicants, if applicable?</t>
  </si>
  <si>
    <t>Did the corporation select applicants as required?</t>
  </si>
  <si>
    <t xml:space="preserve">Lines 652 to 655  </t>
  </si>
  <si>
    <t xml:space="preserve">Lines 651 + 660 - 685  </t>
  </si>
  <si>
    <t>the termination of its operating agreement of $300 per unit or greater?</t>
  </si>
  <si>
    <t xml:space="preserve">Has the provider had an accumulated surplus at the beginning of any previous fiscal year since </t>
  </si>
  <si>
    <t>Yes</t>
  </si>
  <si>
    <t>No</t>
  </si>
  <si>
    <t xml:space="preserve"> reporting deficiencies in internal controls or operations? </t>
  </si>
  <si>
    <t>14)</t>
  </si>
  <si>
    <t>Was the sector support mortgage cost excluded from shelter expenses</t>
  </si>
  <si>
    <t xml:space="preserve">Insurance </t>
  </si>
  <si>
    <t>Bad Debts</t>
  </si>
  <si>
    <t>Settlement - subsidy payable to Group (repayable to SM)</t>
  </si>
  <si>
    <t xml:space="preserve">             Total Revenue</t>
  </si>
  <si>
    <t>NET INCOME (LOSS) - Provincial Reformed -Shelter</t>
  </si>
  <si>
    <t>Consolidated Net Income(Loss)</t>
  </si>
  <si>
    <t>MNP</t>
  </si>
  <si>
    <t>Sec26/27</t>
  </si>
  <si>
    <t>LimitedDividend</t>
  </si>
  <si>
    <t>Public Housing</t>
  </si>
  <si>
    <t>UNative-Pre86</t>
  </si>
  <si>
    <t>UNative-Post86</t>
  </si>
  <si>
    <t>Revenue and Expenses-All programs except Provincial Reformed</t>
  </si>
  <si>
    <t>Subsidy Entitlement Calculation- Section 95 NHA - MNP</t>
  </si>
  <si>
    <t>Total Revenue</t>
  </si>
  <si>
    <t xml:space="preserve">   Subtotal Operating Expenes</t>
  </si>
  <si>
    <t>Occupancy Revenue (Shelter)</t>
  </si>
  <si>
    <t>Net income (loss) - Shelter</t>
  </si>
  <si>
    <t>Shelter Expenses:</t>
  </si>
  <si>
    <t>Total Shelter Expenses</t>
  </si>
  <si>
    <t>Shelter Occupancy revenue</t>
  </si>
  <si>
    <t>Section 95(federal)MNP</t>
  </si>
  <si>
    <t xml:space="preserve">Line 1570 + 1571 </t>
  </si>
  <si>
    <t>Non-Shelter Surplus(Deficit) Net</t>
  </si>
  <si>
    <t>Program Net Income (Loss)</t>
  </si>
  <si>
    <t>Gifts and Donations</t>
  </si>
  <si>
    <t>Program</t>
  </si>
  <si>
    <t xml:space="preserve">Line 547 /1547  </t>
  </si>
  <si>
    <t>Statement of Financial Position (Corporate Balance Sheet)</t>
  </si>
  <si>
    <t>Statement of Operations and Accumulated Surplus (Corporate)</t>
  </si>
  <si>
    <t>Subsidy settlement-pay.(repayble to SM)</t>
  </si>
  <si>
    <t xml:space="preserve">Provincial </t>
  </si>
  <si>
    <t>Vacant units (end of year)</t>
  </si>
  <si>
    <t>TOTAL</t>
  </si>
  <si>
    <t>I. Households assisted by program type-at year end</t>
  </si>
  <si>
    <t>Households assisted by program ( end of year)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</si>
  <si>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</si>
  <si>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</si>
  <si>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</si>
  <si>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</si>
  <si>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</si>
  <si>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</si>
  <si>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</si>
  <si>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</si>
  <si>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</si>
  <si>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</si>
  <si>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</si>
  <si>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</si>
  <si>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Average</t>
  </si>
  <si>
    <t>GEARED-TO-INCOME</t>
  </si>
  <si>
    <t>MARKET</t>
  </si>
  <si>
    <t>(2)  The average number of units occupied or vacant shall be calculated to 2 decimal places.</t>
  </si>
  <si>
    <t>(3)  A unit which becomes vacant retains its classification until it becomes occupied, at which time it assumes the classification of the new occupant.</t>
  </si>
  <si>
    <t>Unit type</t>
  </si>
  <si>
    <t xml:space="preserve">          NUMBER OF UNITS OCCUPIED and VACANT</t>
  </si>
  <si>
    <t xml:space="preserve"> MUNICIPAL NON-PROFIT HOUSING CORPORATIONS</t>
  </si>
  <si>
    <t xml:space="preserve">    </t>
  </si>
  <si>
    <t>Unit Activity</t>
  </si>
  <si>
    <t>(1)  Include the number of units available at the end of each period ( occupied and vacant) for each classification.</t>
  </si>
  <si>
    <t>Calculation for General Subsidy - 100% RGI</t>
  </si>
  <si>
    <t xml:space="preserve">Line 1548 to 1561   </t>
  </si>
  <si>
    <r>
      <t xml:space="preserve">Minimum           Annual Market Rent                         </t>
    </r>
    <r>
      <rPr>
        <sz val="9"/>
        <rFont val="Arial"/>
        <family val="2"/>
      </rPr>
      <t>A</t>
    </r>
    <r>
      <rPr>
        <sz val="8"/>
        <rFont val="Arial"/>
        <family val="2"/>
      </rPr>
      <t xml:space="preserve"> x C x 12</t>
    </r>
  </si>
  <si>
    <t>THE REMAINDER OF THE FORM IS COMPLETED ONLY IF LINE 3000 IS "NO"</t>
  </si>
  <si>
    <t>Accumulated surplus (deficit) beginning of the year</t>
  </si>
  <si>
    <t>MNP (Sec95)</t>
  </si>
  <si>
    <t>PNP(Sec95)</t>
  </si>
  <si>
    <t>V. Current year settlement</t>
  </si>
  <si>
    <t>Maintenance</t>
  </si>
  <si>
    <t>Building and equipment</t>
  </si>
  <si>
    <t>Elevators</t>
  </si>
  <si>
    <t>Electrical systems</t>
  </si>
  <si>
    <t>Grounds</t>
  </si>
  <si>
    <t>Painting</t>
  </si>
  <si>
    <t>Waste Removal</t>
  </si>
  <si>
    <t>Security</t>
  </si>
  <si>
    <t>Maintenance salaries, wages and benefits</t>
  </si>
  <si>
    <t>Salaries, wages and benefits</t>
  </si>
  <si>
    <t>Management fees</t>
  </si>
  <si>
    <t>Materials and Services</t>
  </si>
  <si>
    <t>Heating, air, ventilation and plumbing</t>
  </si>
  <si>
    <t>Electricity</t>
  </si>
  <si>
    <t>Fuel</t>
  </si>
  <si>
    <t>TOTAL MAINTENANCE AND ADMINISTRATION</t>
  </si>
  <si>
    <t>LINE - 542 - UTILITIES</t>
  </si>
  <si>
    <t>Water and Sewage</t>
  </si>
  <si>
    <t xml:space="preserve">          </t>
  </si>
  <si>
    <t>TOTAL UTILITIES</t>
  </si>
  <si>
    <t>Total Maintenance and Administration</t>
  </si>
  <si>
    <t xml:space="preserve">   Total Utilities</t>
  </si>
  <si>
    <t>Line - 541 -  Maintenance and Administraton</t>
  </si>
  <si>
    <t xml:space="preserve">     "          </t>
  </si>
  <si>
    <t>Non-Rental Revenue (including interest)</t>
  </si>
  <si>
    <t>Actual Operating Costs</t>
  </si>
  <si>
    <t>Budgeted Operating Costs</t>
  </si>
  <si>
    <t>Subsidy Entitlement</t>
  </si>
  <si>
    <t>Line -  1541 -  Maintenance and Administraton</t>
  </si>
  <si>
    <t>LINE - 1542 - UTILITIES</t>
  </si>
  <si>
    <t xml:space="preserve">line 501   </t>
  </si>
  <si>
    <t>Non-Rental revenue(including interest)</t>
  </si>
  <si>
    <t>Consolidated</t>
  </si>
  <si>
    <t>Non-Shelter</t>
  </si>
  <si>
    <t>Non-Shelter Net Income (Loss)</t>
  </si>
  <si>
    <t>Net Income(Loss)-Provincial Reformed Total</t>
  </si>
  <si>
    <t xml:space="preserve">         Provincial Reformed</t>
  </si>
  <si>
    <t>Other Programs</t>
  </si>
  <si>
    <t xml:space="preserve">Auditors are required to complete the "Accountant's  Report on Applying Specified Auditing Procedures in Respect of the Annual Information Return" and "Appendix A" </t>
  </si>
  <si>
    <t xml:space="preserve">Utilities   </t>
  </si>
  <si>
    <t>DIFFERENCE Under (Over) Funded</t>
  </si>
  <si>
    <t>Occ.</t>
  </si>
  <si>
    <t>Vac.</t>
  </si>
  <si>
    <t>Section 95(federal)PNP</t>
  </si>
  <si>
    <t>Section 26/27(federal)</t>
  </si>
  <si>
    <t>Limited Dividend</t>
  </si>
  <si>
    <t>Pre-85 Urban Native(federal)</t>
  </si>
  <si>
    <t>Post-85 Urban Native(federal)</t>
  </si>
  <si>
    <t>Year End:</t>
  </si>
  <si>
    <t>Occ</t>
  </si>
  <si>
    <t>Vac</t>
  </si>
  <si>
    <t>GEARED TO INCOME</t>
  </si>
  <si>
    <t>Total Market</t>
  </si>
  <si>
    <t>Other (Public Housing Non-Recurring)</t>
  </si>
  <si>
    <t>Subsidy - Rent Supp  (i.e. OCHAP &amp; CHSP)</t>
  </si>
  <si>
    <t>Less Subsidy received the year</t>
  </si>
  <si>
    <t xml:space="preserve">SOCIAL HOUSING  -  ANNUAL INFORMATION RETURN   </t>
  </si>
  <si>
    <t>(B)  Net Income (Loss)- Other Programs</t>
  </si>
  <si>
    <t>A4 - Schedules</t>
  </si>
  <si>
    <t>Page A7</t>
  </si>
  <si>
    <t>Page A8</t>
  </si>
  <si>
    <t>PROGRAM</t>
  </si>
  <si>
    <t xml:space="preserve">         </t>
  </si>
  <si>
    <t xml:space="preserve">   REVENUE</t>
  </si>
  <si>
    <t xml:space="preserve">    EXPENSES</t>
  </si>
  <si>
    <t xml:space="preserve">    Total Non-Shelter Revenue</t>
  </si>
  <si>
    <t xml:space="preserve">     4.  Limited Dividend</t>
  </si>
  <si>
    <t xml:space="preserve">     5.  Public Housing</t>
  </si>
  <si>
    <t xml:space="preserve">     6.  Pre-86 Urban native</t>
  </si>
  <si>
    <t>(A) PROVINCIAL REFORMED</t>
  </si>
  <si>
    <t>(B) OTHER PROGRAMS</t>
  </si>
  <si>
    <t xml:space="preserve">     1. Sect 95 - MNP</t>
  </si>
  <si>
    <t xml:space="preserve">     2. Sect 95 - Private</t>
  </si>
  <si>
    <t>Lesser of Line 713 or Line 714</t>
  </si>
  <si>
    <t xml:space="preserve">Line 709  </t>
  </si>
  <si>
    <t xml:space="preserve">Line 719  </t>
  </si>
  <si>
    <t xml:space="preserve">Line 771 to 774  </t>
  </si>
  <si>
    <t xml:space="preserve">Line 779 - 785  </t>
  </si>
  <si>
    <t xml:space="preserve">Line 789   </t>
  </si>
  <si>
    <t xml:space="preserve">Line 801 to 807   </t>
  </si>
  <si>
    <t xml:space="preserve">Line 829  </t>
  </si>
  <si>
    <t xml:space="preserve">Line 822 to 823  </t>
  </si>
  <si>
    <t xml:space="preserve">Line 821 - 825  </t>
  </si>
  <si>
    <t xml:space="preserve">50% of Line 826  </t>
  </si>
  <si>
    <t xml:space="preserve">Line 827 - 828  </t>
  </si>
  <si>
    <t xml:space="preserve">Line 819  </t>
  </si>
  <si>
    <t xml:space="preserve">Line 831 -832  </t>
  </si>
  <si>
    <t>Page B3</t>
  </si>
  <si>
    <t>MNP-B3 line 1690</t>
  </si>
  <si>
    <t>B2-Non-Shelter-Line 1629</t>
  </si>
  <si>
    <t xml:space="preserve">     7.  Post 85 urban native</t>
  </si>
  <si>
    <t xml:space="preserve">     3. Sect 26/27</t>
  </si>
  <si>
    <t>Net subsidy entitlement for the year</t>
  </si>
  <si>
    <t>Actual rents for RGI units</t>
  </si>
  <si>
    <t>Less Subsidy received for the year</t>
  </si>
  <si>
    <t>Operating reserve allowance (to line 823)</t>
  </si>
  <si>
    <t>Shelter Surplus(Deficit) after settlement</t>
  </si>
  <si>
    <t>Page B2</t>
  </si>
  <si>
    <t>Grants from MCSS</t>
  </si>
  <si>
    <t>Non-Shelter Surplus (Deficit) Net</t>
  </si>
  <si>
    <t>Were all revenue and  expenses properly allocated to any non-shelter component as required ?</t>
  </si>
  <si>
    <t xml:space="preserve">Did the corporation fully invest its Capital/Replacement  Reserve Fund </t>
  </si>
  <si>
    <t>Did the corporation transfer the annual allocation to the Capital/Replacement</t>
  </si>
  <si>
    <t>Reserve and only expense eligible costs?</t>
  </si>
  <si>
    <t xml:space="preserve"> and offset against sector revenue? (Co-ops only)</t>
  </si>
  <si>
    <t>Mortgage principal and interest (excluding Sector Support and/or non-shelter component)</t>
  </si>
  <si>
    <t>Subsidy -see Guide to Annual Information Return</t>
  </si>
  <si>
    <t>Net Subsidy Entitlement for the Year</t>
  </si>
  <si>
    <t>CORPORATE STATEMENT OF ACCUMULATED SURPLUS (DEFICIT)</t>
  </si>
  <si>
    <t>Market</t>
  </si>
  <si>
    <t>II. Move-outs and Vacancies</t>
  </si>
  <si>
    <t>Unit Move-outs</t>
  </si>
  <si>
    <t xml:space="preserve">       Total</t>
  </si>
  <si>
    <t>Subsidy-</t>
  </si>
  <si>
    <t>3 Bed Apt</t>
  </si>
  <si>
    <t>2 Bed TH</t>
  </si>
  <si>
    <t>3 Bed TH</t>
  </si>
  <si>
    <t>4 Bed TH</t>
  </si>
  <si>
    <t>1 Bed Apt</t>
  </si>
  <si>
    <t>2 Bed Apt</t>
  </si>
  <si>
    <t xml:space="preserve">                       - Other describe</t>
  </si>
  <si>
    <t xml:space="preserve">                       - Total Capital Reserves</t>
  </si>
  <si>
    <t>310 A</t>
  </si>
  <si>
    <t>310 B</t>
  </si>
  <si>
    <t>310 C</t>
  </si>
  <si>
    <t>310 D</t>
  </si>
  <si>
    <t>321 A</t>
  </si>
  <si>
    <t>321 B</t>
  </si>
  <si>
    <t>321 C</t>
  </si>
  <si>
    <t>321 D</t>
  </si>
  <si>
    <t xml:space="preserve">                                          - Federal Programs</t>
  </si>
  <si>
    <t>390 A</t>
  </si>
  <si>
    <t>390 B</t>
  </si>
  <si>
    <t>541 A</t>
  </si>
  <si>
    <t>541 B</t>
  </si>
  <si>
    <t>541 C</t>
  </si>
  <si>
    <t>541 D</t>
  </si>
  <si>
    <t>541 E</t>
  </si>
  <si>
    <t>541 F</t>
  </si>
  <si>
    <t>541 G</t>
  </si>
  <si>
    <t>541 H</t>
  </si>
  <si>
    <t>541 J</t>
  </si>
  <si>
    <t>541  I</t>
  </si>
  <si>
    <t>541 P</t>
  </si>
  <si>
    <t>541 Q</t>
  </si>
  <si>
    <t>542 A</t>
  </si>
  <si>
    <t>542 B</t>
  </si>
  <si>
    <t>542 C</t>
  </si>
  <si>
    <t>542 D</t>
  </si>
  <si>
    <t>541 R</t>
  </si>
  <si>
    <t>541 S</t>
  </si>
  <si>
    <t>541 T</t>
  </si>
  <si>
    <t>541 U</t>
  </si>
  <si>
    <t>541 Z</t>
  </si>
  <si>
    <t>542 H</t>
  </si>
  <si>
    <t>541 Y</t>
  </si>
  <si>
    <t>Cash and investments  - capital reserve fund</t>
  </si>
  <si>
    <t>Other - (describe)</t>
  </si>
  <si>
    <t xml:space="preserve"> The following questions relate to the Provincially Reformed projects.  The </t>
  </si>
  <si>
    <t xml:space="preserve">                               -other (describe)</t>
  </si>
  <si>
    <t>RGI-Income Tested Units</t>
  </si>
  <si>
    <t>541 V</t>
  </si>
  <si>
    <t>541 K</t>
  </si>
  <si>
    <t>541 L</t>
  </si>
  <si>
    <t>1541 A</t>
  </si>
  <si>
    <t>1541 B</t>
  </si>
  <si>
    <t>1541 C</t>
  </si>
  <si>
    <t>1541 D</t>
  </si>
  <si>
    <t>1541 E</t>
  </si>
  <si>
    <t>1541 F</t>
  </si>
  <si>
    <t>1541 G</t>
  </si>
  <si>
    <t>1541 H</t>
  </si>
  <si>
    <t>1541  I</t>
  </si>
  <si>
    <t>1541 J</t>
  </si>
  <si>
    <t>1541 K</t>
  </si>
  <si>
    <t>1541 L</t>
  </si>
  <si>
    <t>1541 R</t>
  </si>
  <si>
    <t>1541 P</t>
  </si>
  <si>
    <t>1541 S</t>
  </si>
  <si>
    <t>1541 T</t>
  </si>
  <si>
    <t>1541 U</t>
  </si>
  <si>
    <t>1541 V</t>
  </si>
  <si>
    <t>1541 W</t>
  </si>
  <si>
    <t>1542 Y</t>
  </si>
  <si>
    <t>1541 Z</t>
  </si>
  <si>
    <t>1542 A</t>
  </si>
  <si>
    <t>1542 B</t>
  </si>
  <si>
    <t>1542 C</t>
  </si>
  <si>
    <t>1542 D</t>
  </si>
  <si>
    <t>1542 E</t>
  </si>
  <si>
    <r>
      <t xml:space="preserve">Subsidy Paid </t>
    </r>
    <r>
      <rPr>
        <sz val="10"/>
        <rFont val="Arial"/>
        <family val="2"/>
      </rPr>
      <t>(Maximum Federal Assistance and Municipal Contribution)</t>
    </r>
  </si>
  <si>
    <t>Bachelor</t>
  </si>
  <si>
    <t>current year budget</t>
  </si>
  <si>
    <t>(2) A unit which becomes vacant retains its classification until it becomes occupied, at which time it assumes the classification of the new occupant</t>
  </si>
  <si>
    <t>(2) See the Guide to the Annual Information Return for the definition of an RGI and Market unit.</t>
  </si>
  <si>
    <t>Additional Subsidy</t>
  </si>
  <si>
    <t xml:space="preserve">Line 809 - 816 + 817  </t>
  </si>
  <si>
    <t xml:space="preserve">Subtotal </t>
  </si>
  <si>
    <t>e-mail address</t>
  </si>
  <si>
    <t xml:space="preserve">                                  - To be transferred (current yr. cont.</t>
  </si>
  <si>
    <t>- To be transferred (current yr. cont.)</t>
  </si>
  <si>
    <t>- Federal Groups (funds invested in GIC's, etc.)</t>
  </si>
  <si>
    <t>- Total Capital Reserves</t>
  </si>
  <si>
    <t>- Former Tenants</t>
  </si>
  <si>
    <t>- Allowance for Bad Debts</t>
  </si>
  <si>
    <t>- Current Tenants</t>
  </si>
  <si>
    <t>- Total Accounts Receivable - Tenants</t>
  </si>
  <si>
    <t>- Federal Programs</t>
  </si>
  <si>
    <t>- Provincially Reformed</t>
  </si>
  <si>
    <t>- Total Accumulated Surplus/(Deficit)</t>
  </si>
  <si>
    <t xml:space="preserve">             Subtotal Maintenance</t>
  </si>
  <si>
    <t xml:space="preserve">             Subtotal Administration</t>
  </si>
  <si>
    <t>Total Project</t>
  </si>
  <si>
    <t>Page B4</t>
  </si>
  <si>
    <t>PNP</t>
  </si>
  <si>
    <t>III. ADDITIONAL REQUIREMENTS - Service Level Standards</t>
  </si>
  <si>
    <t>1 B Apt</t>
  </si>
  <si>
    <t>2 B Apt</t>
  </si>
  <si>
    <t>3 B Apt</t>
  </si>
  <si>
    <t>4 B TH</t>
  </si>
  <si>
    <t>3 B TH</t>
  </si>
  <si>
    <t>2 B TH</t>
  </si>
  <si>
    <t xml:space="preserve">     Accounts Receivable </t>
  </si>
  <si>
    <t xml:space="preserve">     Accumulated Surplus/(Deficit)</t>
  </si>
  <si>
    <t xml:space="preserve">Balance Sheet Notes and Details </t>
  </si>
  <si>
    <t>Supplemental Information (Corporate Balance Sheet)</t>
  </si>
  <si>
    <t>Page A3S</t>
  </si>
  <si>
    <t>Balance Sheet is "IN Balance" or "OUT of Balance"</t>
  </si>
  <si>
    <t>Were all RGI households charged the required correctly calculated rent ?</t>
  </si>
  <si>
    <t>From MAH</t>
  </si>
  <si>
    <t xml:space="preserve">Total RGI </t>
  </si>
  <si>
    <t>Units at Year End</t>
  </si>
  <si>
    <t>Choose Yes or No</t>
  </si>
  <si>
    <t>UNative-Post85</t>
  </si>
  <si>
    <t>Surplus/(Deficit)</t>
  </si>
  <si>
    <t>Year end (dd/mm/year)</t>
  </si>
  <si>
    <t>V. Subsidy for the year</t>
  </si>
  <si>
    <r>
      <t>Total households (</t>
    </r>
    <r>
      <rPr>
        <b/>
        <sz val="10"/>
        <rFont val="Arial"/>
        <family val="2"/>
      </rPr>
      <t>All units under administration)</t>
    </r>
  </si>
  <si>
    <t>Balance Sheet Notes &amp; Details - A3S</t>
  </si>
  <si>
    <t>Per Month</t>
  </si>
  <si>
    <t>Benchmark</t>
  </si>
  <si>
    <t xml:space="preserve">RGI </t>
  </si>
  <si>
    <t>RGI Units</t>
  </si>
  <si>
    <t>Market Rents</t>
  </si>
  <si>
    <t>Rental</t>
  </si>
  <si>
    <t>Income</t>
  </si>
  <si>
    <t>Capital Assets (at cost):</t>
  </si>
  <si>
    <t xml:space="preserve">     Capital Reserve Fund</t>
  </si>
  <si>
    <t xml:space="preserve">- Other (describe)          </t>
  </si>
  <si>
    <t xml:space="preserve">- Other (describe)             </t>
  </si>
  <si>
    <t>B1 Schedules</t>
  </si>
  <si>
    <t>Non-rental revenue/income</t>
  </si>
  <si>
    <t>Indexed</t>
  </si>
  <si>
    <t>Page D1</t>
  </si>
  <si>
    <t xml:space="preserve">Rent </t>
  </si>
  <si>
    <t>Index</t>
  </si>
  <si>
    <t>4 B Apt</t>
  </si>
  <si>
    <t>1 B TH</t>
  </si>
  <si>
    <t>5 B TH</t>
  </si>
  <si>
    <t>Total RGI Units</t>
  </si>
  <si>
    <t>Total Market Units</t>
  </si>
  <si>
    <t>Total Portfolio Units</t>
  </si>
  <si>
    <t>Municipal property taxes</t>
  </si>
  <si>
    <t>Maint &amp; Admin (see B1 schedules below)</t>
  </si>
  <si>
    <t>Utilities(see B1 schedules below)</t>
  </si>
  <si>
    <t>Line 501</t>
  </si>
  <si>
    <t>NET NON-SHELTER INCOME (LOSS)</t>
  </si>
  <si>
    <t>Indexed Operating costs</t>
  </si>
  <si>
    <t>Months</t>
  </si>
  <si>
    <t>All Units Under Administration by Service Manager</t>
  </si>
  <si>
    <t xml:space="preserve">Line 3002  </t>
  </si>
  <si>
    <t xml:space="preserve">Line 3035 -3060)  </t>
  </si>
  <si>
    <t xml:space="preserve">Line 3035  </t>
  </si>
  <si>
    <t xml:space="preserve">Line 3040  </t>
  </si>
  <si>
    <t xml:space="preserve">Line 3075 - line 3080  </t>
  </si>
  <si>
    <t xml:space="preserve">Line 3090 - line 3091 (if positive)  </t>
  </si>
  <si>
    <t xml:space="preserve">Line 822  </t>
  </si>
  <si>
    <t xml:space="preserve">Line 3101 - 3102  </t>
  </si>
  <si>
    <t xml:space="preserve">Line 3101  </t>
  </si>
  <si>
    <t xml:space="preserve">Line 3102  </t>
  </si>
  <si>
    <t xml:space="preserve">Line 3110 - Line 3111  </t>
  </si>
  <si>
    <t xml:space="preserve">Line 3105 - line 3106  </t>
  </si>
  <si>
    <t>0.00%</t>
  </si>
  <si>
    <t>`</t>
  </si>
  <si>
    <r>
      <t xml:space="preserve">Indexed benchmark market </t>
    </r>
    <r>
      <rPr>
        <b/>
        <sz val="10"/>
        <rFont val="Arial"/>
        <family val="2"/>
      </rPr>
      <t>rents</t>
    </r>
    <r>
      <rPr>
        <sz val="10"/>
        <rFont val="Arial"/>
        <family val="2"/>
      </rPr>
      <t xml:space="preserve"> for RGI units</t>
    </r>
  </si>
  <si>
    <t xml:space="preserve">Line 715 - 718  </t>
  </si>
  <si>
    <t xml:space="preserve">line 549  </t>
  </si>
  <si>
    <t xml:space="preserve">line 550  </t>
  </si>
  <si>
    <t xml:space="preserve">line 521 and 522  </t>
  </si>
  <si>
    <t xml:space="preserve">Line 811 to 814  </t>
  </si>
  <si>
    <t xml:space="preserve">line 548  </t>
  </si>
  <si>
    <t xml:space="preserve">Line 3107 or 3112  </t>
  </si>
  <si>
    <t>Federal Unilateral</t>
  </si>
  <si>
    <t xml:space="preserve">line 1548-1547  </t>
  </si>
  <si>
    <t xml:space="preserve">line 1549  </t>
  </si>
  <si>
    <t xml:space="preserve">line 1550  </t>
  </si>
  <si>
    <t xml:space="preserve">line 1547  </t>
  </si>
  <si>
    <t>Indexed benchmark operating costs</t>
  </si>
  <si>
    <t>(Input Whole Dollars Only, No Cents)</t>
  </si>
  <si>
    <t>OUT of Balance BY ($)</t>
  </si>
  <si>
    <t>Indexed Benchmark operating costs</t>
  </si>
  <si>
    <t>I. Operating subsidy</t>
  </si>
  <si>
    <t xml:space="preserve">Line 550  </t>
  </si>
  <si>
    <t>Mortgage principal and interest payment (shelter component only)</t>
  </si>
  <si>
    <t>Operating subsidy</t>
  </si>
  <si>
    <t>III. Surplus repayment</t>
  </si>
  <si>
    <t>Gifts and donations - (describe)</t>
  </si>
  <si>
    <t>Prev. Year</t>
  </si>
  <si>
    <t>Curr. Year</t>
  </si>
  <si>
    <t>Current</t>
  </si>
  <si>
    <t>Net Shelter Income</t>
  </si>
  <si>
    <t xml:space="preserve">Shelter occupancy revenue </t>
  </si>
  <si>
    <t>Total revenue</t>
  </si>
  <si>
    <t xml:space="preserve">Line 741 to 743  </t>
  </si>
  <si>
    <t>Total shelter expenses</t>
  </si>
  <si>
    <t xml:space="preserve">Line 565  </t>
  </si>
  <si>
    <t>Net income/loss - provincial reformed-shelter</t>
  </si>
  <si>
    <t xml:space="preserve">Lines 744 - 750  </t>
  </si>
  <si>
    <t xml:space="preserve">Line 549, 709, 719  </t>
  </si>
  <si>
    <t>Investment income &amp; non rental revenue</t>
  </si>
  <si>
    <t>Investment income (includes interest)</t>
  </si>
  <si>
    <t xml:space="preserve">Line 751  </t>
  </si>
  <si>
    <t xml:space="preserve">Line 510  </t>
  </si>
  <si>
    <t xml:space="preserve">Line 521 + 522  </t>
  </si>
  <si>
    <t xml:space="preserve">Lines 751 - 755  </t>
  </si>
  <si>
    <t xml:space="preserve">50% of Line 759   (only if surplus)  </t>
  </si>
  <si>
    <t xml:space="preserve">Line 760 - 764  </t>
  </si>
  <si>
    <t xml:space="preserve">Line 3040 + line 3045  </t>
  </si>
  <si>
    <t xml:space="preserve">Line 3070  </t>
  </si>
  <si>
    <t>Operating reserve allowance (to line 755)</t>
  </si>
  <si>
    <t xml:space="preserve">Less: Service manager approved reduction </t>
  </si>
  <si>
    <t xml:space="preserve">Enter $ ( up to the value in Line 760) </t>
  </si>
  <si>
    <t xml:space="preserve">Line 801  </t>
  </si>
  <si>
    <t xml:space="preserve">Line 549  </t>
  </si>
  <si>
    <t xml:space="preserve"> From A4 - Schedules Below  </t>
  </si>
  <si>
    <t xml:space="preserve">Lines 501 + 502  </t>
  </si>
  <si>
    <t xml:space="preserve">Line 789  or Line 819  </t>
  </si>
  <si>
    <t xml:space="preserve"> Lines 541 to 547  </t>
  </si>
  <si>
    <t xml:space="preserve"> Lines 548 to 550  </t>
  </si>
  <si>
    <t xml:space="preserve">Lines 575 to 577  </t>
  </si>
  <si>
    <t xml:space="preserve">Line 570 + Line 578  </t>
  </si>
  <si>
    <t>Total indexed benchmark operating costs</t>
  </si>
  <si>
    <t>Less total indexed benchmark revenue</t>
  </si>
  <si>
    <t xml:space="preserve">Enter $ (up to the value in Line 827)  </t>
  </si>
  <si>
    <t>100 % RGI</t>
  </si>
  <si>
    <t>Market &amp; RGI</t>
  </si>
  <si>
    <t>Bad debts</t>
  </si>
  <si>
    <t xml:space="preserve">Maintenance and administration </t>
  </si>
  <si>
    <t xml:space="preserve">    Subtotal Operating expenses</t>
  </si>
  <si>
    <t>Investment income/(loss)</t>
  </si>
  <si>
    <t xml:space="preserve">Lines 701 + 703 - 705  </t>
  </si>
  <si>
    <t xml:space="preserve">     From line 1640 Pr. Yr. Budget  </t>
  </si>
  <si>
    <t xml:space="preserve">2008 See Table Below, 2009 onward MAH SH Notification  </t>
  </si>
  <si>
    <t>Page A9</t>
  </si>
  <si>
    <t>Page A10</t>
  </si>
  <si>
    <t>Accumulated amortization - federal and provincial projects</t>
  </si>
  <si>
    <t xml:space="preserve">                                           - other programs</t>
  </si>
  <si>
    <t xml:space="preserve">Lines 330 - 334, 335   </t>
  </si>
  <si>
    <t xml:space="preserve">Balance Sheet Notes &amp; Details - A3S  </t>
  </si>
  <si>
    <t xml:space="preserve">Lines 310 + 312 + 320 + 321 + 322 + 336 + 350  </t>
  </si>
  <si>
    <t>Shelter - devolved prior federal and provincial projects</t>
  </si>
  <si>
    <t>Non-shelter - devolved prior federal and provincial projects</t>
  </si>
  <si>
    <t xml:space="preserve">Other programs (describe) </t>
  </si>
  <si>
    <t xml:space="preserve">Mandatory transfer to capital reserve fund </t>
  </si>
  <si>
    <t>(Prev. AIR)</t>
  </si>
  <si>
    <t>A7 Total Column</t>
  </si>
  <si>
    <t>321 E</t>
  </si>
  <si>
    <t xml:space="preserve">Line 580 + Lines 581 - 587 </t>
  </si>
  <si>
    <t xml:space="preserve">From B1 - Line 1580 </t>
  </si>
  <si>
    <t xml:space="preserve"> D1 Line 3085 or 3095 </t>
  </si>
  <si>
    <t xml:space="preserve">Line 769  </t>
  </si>
  <si>
    <t xml:space="preserve">Line 782 to 783  </t>
  </si>
  <si>
    <t>(Enter as 0.00 or -0.00))</t>
  </si>
  <si>
    <t>Subsequent Years Issued Annually</t>
  </si>
  <si>
    <t>(Col 3 x Col. 4)</t>
  </si>
  <si>
    <t>(A7Total)</t>
  </si>
  <si>
    <t>(Col 6 x Col. 7)</t>
  </si>
  <si>
    <t>(Col 5 x Col. 7)</t>
  </si>
  <si>
    <t xml:space="preserve">A8 Col. 09  </t>
  </si>
  <si>
    <t xml:space="preserve">A8 Col. 08  </t>
  </si>
  <si>
    <t xml:space="preserve"> From SM Subsidy Estimate/Approved Budget  </t>
  </si>
  <si>
    <t xml:space="preserve">A8 Col. 10  </t>
  </si>
  <si>
    <t>A9 - CONTINUED</t>
  </si>
  <si>
    <t>(Complete section only if sheet A  10 completed)</t>
  </si>
  <si>
    <t>Accounts receivable-other (describe)</t>
  </si>
  <si>
    <t>Other assets (describe)</t>
  </si>
  <si>
    <t>Other loans (describe)</t>
  </si>
  <si>
    <t>Other liabilities (describe)</t>
  </si>
  <si>
    <t>Other reserves (describe)</t>
  </si>
  <si>
    <t>Capital reserve fund housing</t>
  </si>
  <si>
    <t xml:space="preserve">Lines 510 to 525  </t>
  </si>
  <si>
    <t>Other (describe</t>
  </si>
  <si>
    <t xml:space="preserve">Other (describe) </t>
  </si>
  <si>
    <t>Enter Monthly Amount</t>
  </si>
  <si>
    <t xml:space="preserve"> Mthly Mkt Rent</t>
  </si>
  <si>
    <t xml:space="preserve"> questions should be answered with respect to the provisions of the HSA. </t>
  </si>
  <si>
    <t>General Subsidy  - Part VII HSA - Operating Reserve</t>
  </si>
  <si>
    <t xml:space="preserve">GOVERNANCE </t>
  </si>
  <si>
    <t>- Invested in HSC</t>
  </si>
  <si>
    <t>General Subsidy  - Part VII HSA - RGI Rental Schedule</t>
  </si>
  <si>
    <t>HSA Section 78</t>
  </si>
  <si>
    <t>HSA</t>
  </si>
  <si>
    <t>Section 78</t>
  </si>
  <si>
    <t>(A) Statement of Operations (Revenue and Expenses)Provincial Reformed (Section 78)</t>
  </si>
  <si>
    <t>Reduction in subsidy (Section 80 (4) HSA)</t>
  </si>
  <si>
    <t>General Subsidy - Part VII HSA - 100% RGI (O.Reg. 369/11 Part III)</t>
  </si>
  <si>
    <t>Current Household Income Limit amounts by Service manger are found in O. Reg. 370/11 Schedules 1 and 2</t>
  </si>
  <si>
    <t>Calculation for General Subsidy  - O.Reg. 369/11 HSA</t>
  </si>
  <si>
    <t>SERVICE MANAGER</t>
  </si>
  <si>
    <r>
      <t xml:space="preserve">      </t>
    </r>
    <r>
      <rPr>
        <b/>
        <sz val="16"/>
        <rFont val="Times New Roman"/>
        <family val="1"/>
      </rPr>
      <t xml:space="preserve">         PROVINCIAL REFORMED AND OTHER HOUSING PROGRAMS</t>
    </r>
  </si>
  <si>
    <t xml:space="preserve">This form to be used by all housing providers that operate Part VII provincial reformed housing projects. This form is authorized by the Minister under s.80(2) of the </t>
  </si>
  <si>
    <t>HSA. Service Managers may, at their discretion and subject to the terms of any applicable operating agreement, use the relevant portions of this form for reporting</t>
  </si>
  <si>
    <t>by other housing providers as well.</t>
  </si>
  <si>
    <t>Note 1: The Housing Services Act, 2011 and its regulations are referred to as HSA throughout these representations.</t>
  </si>
  <si>
    <t>set by the Service Manager?</t>
  </si>
  <si>
    <t>Did the corporation comply with its mandate and targets</t>
  </si>
  <si>
    <t xml:space="preserve">Does the corporation follow conflict of interest rules, if any, </t>
  </si>
  <si>
    <t xml:space="preserve"> under the HSC program?</t>
  </si>
  <si>
    <t>HSA to participate in a system for group insurance of housing providers?</t>
  </si>
  <si>
    <t xml:space="preserve">Did the corporation, if other than a Co-op, comply with the requirement in the </t>
  </si>
  <si>
    <t>Is the corporation in compliance with its obligation not to mortgage,</t>
  </si>
  <si>
    <t xml:space="preserve">including extending or amending a mortgage, without the written </t>
  </si>
  <si>
    <t>consent of the Service Manager?</t>
  </si>
  <si>
    <t>Are all mortgages the corporation may have in good standing?</t>
  </si>
  <si>
    <t>Sector support devolved prior co-ops only</t>
  </si>
  <si>
    <t xml:space="preserve">  Subtotal Non-Shelter Operating Expense</t>
  </si>
  <si>
    <t>General Subsidy  - Part VII HSA (Section 78; O.Reg. 369/11 Part II)</t>
  </si>
  <si>
    <t>Mortgage principal and interest (shelter component only)</t>
  </si>
  <si>
    <t>Shnotification 12-01</t>
  </si>
  <si>
    <t xml:space="preserve">     Subtotal Non-Shelter Operating Expenses</t>
  </si>
  <si>
    <t>For 2013 See SHNotification 12-02</t>
  </si>
  <si>
    <t>II. Household types assisted and average gross incomes (at year end) - (All targeted households are to be surveyed and income reported)</t>
  </si>
  <si>
    <t>RGI households with incomes at or below HILS</t>
  </si>
  <si>
    <t>Seniors</t>
  </si>
  <si>
    <t>Geared-to-income (except special needs)</t>
  </si>
  <si>
    <t xml:space="preserve">Market units (except special needs) </t>
  </si>
  <si>
    <t>(This section applies only if sheet A9 completed)</t>
  </si>
  <si>
    <t xml:space="preserve">These reports are available in the AIR Guide.   </t>
  </si>
  <si>
    <t>Was the shelter component of the corporation's revenue used only for shelter purposes?</t>
  </si>
  <si>
    <t>Accounts receivable-residential tenants</t>
  </si>
  <si>
    <t xml:space="preserve">Subsidies repayable to the service manager </t>
  </si>
  <si>
    <t xml:space="preserve">2) </t>
  </si>
  <si>
    <t>Does the corporation have resident Board members with rent arrears?</t>
  </si>
  <si>
    <t>15)</t>
  </si>
  <si>
    <t>Non-Shelter Income (Loss) - Part VII HSA</t>
  </si>
  <si>
    <t>(1) Include the number of units at the end of each period (whether occupied or vacant) for each classification of Market or RGI.</t>
  </si>
  <si>
    <t>For 2012 See</t>
  </si>
  <si>
    <t>Revenue and Expenses-All other prescribed programs except Part VII HSA</t>
  </si>
  <si>
    <t>Non-Shelter - All other programs except Part VII HSA</t>
  </si>
  <si>
    <t>MMAH 10/12</t>
  </si>
  <si>
    <t>Unit Activity Data Report - Section 78, Rent Supplement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</si>
</sst>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mmmm\ d\,\ yyyy"/>
    <numFmt numFmtId="166" formatCode="0_);\(0\)"/>
    <numFmt numFmtId="167" formatCode="#,##0.000_);\(#,##0.000\)"/>
    <numFmt numFmtId="168" formatCode="0.0000"/>
    <numFmt numFmtId="169" formatCode="[$-1009]mmmm\ d\,\ yyyy;@"/>
    <numFmt numFmtId="170" formatCode="[$-F800]dddd\,\ mmmm\ dd\,\ yyyy"/>
    <numFmt numFmtId="171" formatCode="_-* #,##0.0000_-;\-* #,##0.0000_-;_-* &quot;-&quot;????_-;_-@_-"/>
    <numFmt numFmtId="172" formatCode="#,##0;\ \(#,##0\)"/>
    <numFmt numFmtId="173" formatCode="#,##0.00;\ \(#,##0.00\)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i/>
      <sz val="8"/>
      <name val="Times New Roman"/>
      <family val="1"/>
    </font>
    <font>
      <sz val="10"/>
      <name val="Univers (WN)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8"/>
      <name val="CG Times (WN)"/>
      <family val="0"/>
    </font>
    <font>
      <b/>
      <sz val="6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Courier New"/>
      <family val="3"/>
    </font>
    <font>
      <sz val="6"/>
      <color indexed="8"/>
      <name val="Arial"/>
      <family val="2"/>
    </font>
    <font>
      <sz val="12"/>
      <color indexed="9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i/>
      <sz val="8"/>
      <color indexed="12"/>
      <name val="Times New Roman"/>
      <family val="1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ntique Olv"/>
      <family val="2"/>
    </font>
    <font>
      <b/>
      <sz val="10"/>
      <name val="Antique Olv"/>
      <family val="2"/>
    </font>
    <font>
      <b/>
      <sz val="10"/>
      <color indexed="8"/>
      <name val="Antique Olv"/>
      <family val="2"/>
    </font>
    <font>
      <b/>
      <sz val="10"/>
      <color indexed="12"/>
      <name val="Antique Olv"/>
      <family val="2"/>
    </font>
    <font>
      <b/>
      <i/>
      <sz val="11"/>
      <name val="Arial"/>
      <family val="2"/>
    </font>
    <font>
      <b/>
      <sz val="8"/>
      <color indexed="8"/>
      <name val="Times New Roman"/>
      <family val="1"/>
    </font>
    <font>
      <b/>
      <u val="single"/>
      <sz val="10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b/>
      <sz val="10"/>
      <name val="ariel"/>
      <family val="0"/>
    </font>
    <font>
      <b/>
      <i/>
      <u val="single"/>
      <sz val="14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color indexed="12"/>
      <name val="Arial"/>
      <family val="2"/>
    </font>
    <font>
      <b/>
      <i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vertAlign val="subscript"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indexed="43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lightTrellis"/>
    </fill>
    <fill>
      <patternFill patternType="solid">
        <fgColor indexed="44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/>
      <top style="thin">
        <color indexed="8"/>
      </top>
      <bottom/>
    </border>
    <border>
      <left/>
      <right/>
      <top style="thick"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ck"/>
      <right/>
      <top/>
      <bottom style="thick"/>
    </border>
    <border>
      <left style="thick"/>
      <right/>
      <top style="thin"/>
      <bottom style="thin"/>
    </border>
    <border>
      <left/>
      <right style="thick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ck"/>
      <right/>
      <top style="thick">
        <color indexed="8"/>
      </top>
      <bottom style="thick"/>
    </border>
    <border>
      <left/>
      <right/>
      <top style="thick">
        <color indexed="8"/>
      </top>
      <bottom style="thick"/>
    </border>
    <border>
      <left/>
      <right style="thick"/>
      <top style="thick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n"/>
    </border>
    <border>
      <left style="thick"/>
      <right/>
      <top style="thin"/>
      <bottom/>
    </border>
    <border>
      <left style="thin"/>
      <right style="thin"/>
      <top style="thin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double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medium"/>
      <bottom style="thick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/>
      <top/>
      <bottom style="thin">
        <color indexed="8"/>
      </bottom>
    </border>
    <border>
      <left style="thin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ck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5" fillId="29" borderId="1" applyNumberFormat="0" applyAlignment="0" applyProtection="0"/>
    <xf numFmtId="0" fontId="106" fillId="0" borderId="6" applyNumberFormat="0" applyFill="0" applyAlignment="0" applyProtection="0"/>
    <xf numFmtId="0" fontId="107" fillId="30" borderId="0" applyNumberFormat="0" applyBorder="0" applyAlignment="0" applyProtection="0"/>
    <xf numFmtId="0" fontId="41" fillId="0" borderId="0">
      <alignment/>
      <protection/>
    </xf>
    <xf numFmtId="0" fontId="41" fillId="0" borderId="0" applyFill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1" borderId="7" applyNumberFormat="0" applyFont="0" applyAlignment="0" applyProtection="0"/>
    <xf numFmtId="0" fontId="108" fillId="26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112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32" borderId="11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2" fillId="33" borderId="13" xfId="0" applyFont="1" applyFill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 horizontal="right" vertical="top"/>
      <protection/>
    </xf>
    <xf numFmtId="0" fontId="4" fillId="0" borderId="14" xfId="0" applyFont="1" applyBorder="1" applyAlignment="1" applyProtection="1">
      <alignment horizontal="right" vertical="top"/>
      <protection/>
    </xf>
    <xf numFmtId="0" fontId="2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 vertical="top"/>
      <protection/>
    </xf>
    <xf numFmtId="0" fontId="12" fillId="32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top"/>
      <protection/>
    </xf>
    <xf numFmtId="165" fontId="6" fillId="0" borderId="15" xfId="0" applyNumberFormat="1" applyFont="1" applyBorder="1" applyAlignment="1" applyProtection="1">
      <alignment horizontal="centerContinuous"/>
      <protection/>
    </xf>
    <xf numFmtId="165" fontId="6" fillId="0" borderId="0" xfId="0" applyNumberFormat="1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right" vertical="top"/>
      <protection/>
    </xf>
    <xf numFmtId="0" fontId="26" fillId="0" borderId="16" xfId="0" applyFont="1" applyBorder="1" applyAlignment="1" applyProtection="1">
      <alignment horizontal="right" vertical="top"/>
      <protection/>
    </xf>
    <xf numFmtId="0" fontId="25" fillId="0" borderId="16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 vertical="top"/>
      <protection/>
    </xf>
    <xf numFmtId="0" fontId="25" fillId="0" borderId="0" xfId="0" applyFont="1" applyBorder="1" applyAlignment="1" applyProtection="1">
      <alignment horizontal="right" vertical="top"/>
      <protection/>
    </xf>
    <xf numFmtId="0" fontId="26" fillId="0" borderId="14" xfId="0" applyFont="1" applyBorder="1" applyAlignment="1" applyProtection="1">
      <alignment horizontal="right" vertical="top"/>
      <protection/>
    </xf>
    <xf numFmtId="0" fontId="4" fillId="0" borderId="14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right" vertical="top"/>
      <protection/>
    </xf>
    <xf numFmtId="0" fontId="25" fillId="0" borderId="16" xfId="0" applyFont="1" applyFill="1" applyBorder="1" applyAlignment="1" applyProtection="1">
      <alignment horizontal="right" vertical="top"/>
      <protection/>
    </xf>
    <xf numFmtId="0" fontId="2" fillId="33" borderId="14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3" fillId="32" borderId="14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25" fillId="0" borderId="0" xfId="0" applyFont="1" applyFill="1" applyBorder="1" applyAlignment="1" applyProtection="1">
      <alignment horizontal="right" vertical="top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32" borderId="14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37" fontId="17" fillId="32" borderId="0" xfId="0" applyNumberFormat="1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 horizontal="centerContinuous" wrapText="1"/>
      <protection/>
    </xf>
    <xf numFmtId="0" fontId="0" fillId="32" borderId="0" xfId="0" applyFont="1" applyFill="1" applyBorder="1" applyAlignment="1" applyProtection="1">
      <alignment horizontal="centerContinuous" wrapText="1"/>
      <protection/>
    </xf>
    <xf numFmtId="0" fontId="3" fillId="0" borderId="17" xfId="0" applyFont="1" applyBorder="1" applyAlignment="1" applyProtection="1">
      <alignment/>
      <protection/>
    </xf>
    <xf numFmtId="0" fontId="0" fillId="0" borderId="0" xfId="0" applyFill="1" applyAlignment="1">
      <alignment/>
    </xf>
    <xf numFmtId="165" fontId="6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12" fillId="36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 locked="0"/>
    </xf>
    <xf numFmtId="0" fontId="15" fillId="37" borderId="0" xfId="58" applyFill="1">
      <alignment/>
      <protection/>
    </xf>
    <xf numFmtId="0" fontId="0" fillId="37" borderId="0" xfId="58" applyFont="1" applyFill="1" applyProtection="1">
      <alignment/>
      <protection/>
    </xf>
    <xf numFmtId="0" fontId="0" fillId="37" borderId="0" xfId="58" applyFont="1" applyFill="1" applyAlignment="1" applyProtection="1">
      <alignment horizontal="center"/>
      <protection/>
    </xf>
    <xf numFmtId="37" fontId="0" fillId="37" borderId="0" xfId="58" applyNumberFormat="1" applyFont="1" applyFill="1" applyProtection="1">
      <alignment/>
      <protection/>
    </xf>
    <xf numFmtId="0" fontId="15" fillId="0" borderId="0" xfId="58">
      <alignment/>
      <protection/>
    </xf>
    <xf numFmtId="0" fontId="15" fillId="37" borderId="0" xfId="58" applyFill="1" applyBorder="1">
      <alignment/>
      <protection/>
    </xf>
    <xf numFmtId="0" fontId="0" fillId="37" borderId="14" xfId="58" applyFont="1" applyFill="1" applyBorder="1" applyProtection="1">
      <alignment/>
      <protection/>
    </xf>
    <xf numFmtId="0" fontId="0" fillId="37" borderId="0" xfId="58" applyFont="1" applyFill="1" applyBorder="1" applyProtection="1">
      <alignment/>
      <protection/>
    </xf>
    <xf numFmtId="0" fontId="15" fillId="37" borderId="0" xfId="58" applyFont="1" applyFill="1" applyProtection="1">
      <alignment/>
      <protection/>
    </xf>
    <xf numFmtId="0" fontId="36" fillId="35" borderId="0" xfId="58" applyFont="1" applyFill="1" applyBorder="1" applyProtection="1">
      <alignment/>
      <protection/>
    </xf>
    <xf numFmtId="37" fontId="37" fillId="35" borderId="0" xfId="58" applyNumberFormat="1" applyFont="1" applyFill="1" applyBorder="1" applyProtection="1">
      <alignment/>
      <protection/>
    </xf>
    <xf numFmtId="0" fontId="33" fillId="35" borderId="0" xfId="0" applyFont="1" applyFill="1" applyBorder="1" applyAlignment="1" applyProtection="1">
      <alignment horizontal="left"/>
      <protection/>
    </xf>
    <xf numFmtId="37" fontId="39" fillId="0" borderId="0" xfId="58" applyNumberFormat="1" applyFont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 horizontal="right"/>
      <protection/>
    </xf>
    <xf numFmtId="0" fontId="0" fillId="37" borderId="0" xfId="0" applyFill="1" applyBorder="1" applyAlignment="1">
      <alignment/>
    </xf>
    <xf numFmtId="0" fontId="15" fillId="37" borderId="0" xfId="59" applyFill="1">
      <alignment/>
      <protection/>
    </xf>
    <xf numFmtId="0" fontId="15" fillId="0" borderId="0" xfId="59">
      <alignment/>
      <protection/>
    </xf>
    <xf numFmtId="0" fontId="26" fillId="37" borderId="18" xfId="59" applyFont="1" applyFill="1" applyBorder="1" applyAlignment="1" applyProtection="1">
      <alignment horizontal="right" vertical="top"/>
      <protection/>
    </xf>
    <xf numFmtId="0" fontId="0" fillId="0" borderId="0" xfId="59" applyFont="1" applyProtection="1">
      <alignment/>
      <protection/>
    </xf>
    <xf numFmtId="0" fontId="26" fillId="37" borderId="16" xfId="59" applyFont="1" applyFill="1" applyBorder="1" applyAlignment="1" applyProtection="1">
      <alignment horizontal="right" vertical="top"/>
      <protection/>
    </xf>
    <xf numFmtId="0" fontId="25" fillId="37" borderId="16" xfId="59" applyFont="1" applyFill="1" applyBorder="1" applyAlignment="1" applyProtection="1">
      <alignment horizontal="right" vertical="top"/>
      <protection/>
    </xf>
    <xf numFmtId="0" fontId="41" fillId="0" borderId="0" xfId="59" applyFont="1" applyBorder="1" applyProtection="1">
      <alignment/>
      <protection/>
    </xf>
    <xf numFmtId="0" fontId="15" fillId="0" borderId="0" xfId="59" applyBorder="1">
      <alignment/>
      <protection/>
    </xf>
    <xf numFmtId="0" fontId="15" fillId="0" borderId="0" xfId="59" applyFont="1" applyBorder="1" applyProtection="1">
      <alignment/>
      <protection/>
    </xf>
    <xf numFmtId="0" fontId="15" fillId="0" borderId="0" xfId="59" applyBorder="1" applyProtection="1">
      <alignment/>
      <protection/>
    </xf>
    <xf numFmtId="0" fontId="15" fillId="0" borderId="0" xfId="59" applyFont="1" applyBorder="1">
      <alignment/>
      <protection/>
    </xf>
    <xf numFmtId="0" fontId="15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14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43" fillId="0" borderId="0" xfId="0" applyFont="1" applyAlignment="1">
      <alignment/>
    </xf>
    <xf numFmtId="0" fontId="43" fillId="0" borderId="0" xfId="58" applyFont="1">
      <alignment/>
      <protection/>
    </xf>
    <xf numFmtId="0" fontId="12" fillId="38" borderId="0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/>
      <protection/>
    </xf>
    <xf numFmtId="0" fontId="0" fillId="38" borderId="19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/>
      <protection/>
    </xf>
    <xf numFmtId="0" fontId="3" fillId="38" borderId="16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/>
      <protection/>
    </xf>
    <xf numFmtId="0" fontId="23" fillId="38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/>
      <protection/>
    </xf>
    <xf numFmtId="0" fontId="12" fillId="38" borderId="16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/>
      <protection/>
    </xf>
    <xf numFmtId="0" fontId="3" fillId="38" borderId="11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 horizontal="left" vertical="center"/>
      <protection/>
    </xf>
    <xf numFmtId="0" fontId="14" fillId="38" borderId="0" xfId="0" applyFont="1" applyFill="1" applyBorder="1" applyAlignment="1" applyProtection="1">
      <alignment horizontal="left" vertical="center"/>
      <protection/>
    </xf>
    <xf numFmtId="0" fontId="14" fillId="38" borderId="16" xfId="0" applyFont="1" applyFill="1" applyBorder="1" applyAlignment="1" applyProtection="1">
      <alignment/>
      <protection/>
    </xf>
    <xf numFmtId="0" fontId="14" fillId="38" borderId="16" xfId="0" applyFont="1" applyFill="1" applyBorder="1" applyAlignment="1" applyProtection="1">
      <alignment horizontal="left" vertical="center"/>
      <protection/>
    </xf>
    <xf numFmtId="0" fontId="14" fillId="38" borderId="21" xfId="0" applyFont="1" applyFill="1" applyBorder="1" applyAlignment="1" applyProtection="1">
      <alignment/>
      <protection/>
    </xf>
    <xf numFmtId="0" fontId="14" fillId="38" borderId="22" xfId="0" applyFont="1" applyFill="1" applyBorder="1" applyAlignment="1" applyProtection="1">
      <alignment/>
      <protection/>
    </xf>
    <xf numFmtId="0" fontId="14" fillId="38" borderId="23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 horizontal="left" vertical="center"/>
      <protection/>
    </xf>
    <xf numFmtId="0" fontId="0" fillId="38" borderId="16" xfId="0" applyFont="1" applyFill="1" applyBorder="1" applyAlignment="1" applyProtection="1">
      <alignment horizontal="left" vertical="center"/>
      <protection/>
    </xf>
    <xf numFmtId="0" fontId="8" fillId="38" borderId="16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0" fontId="3" fillId="38" borderId="16" xfId="0" applyFont="1" applyFill="1" applyBorder="1" applyAlignment="1" applyProtection="1">
      <alignment horizontal="left" vertical="center"/>
      <protection/>
    </xf>
    <xf numFmtId="0" fontId="3" fillId="38" borderId="14" xfId="0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left" vertical="center"/>
      <protection/>
    </xf>
    <xf numFmtId="0" fontId="7" fillId="39" borderId="24" xfId="0" applyFont="1" applyFill="1" applyBorder="1" applyAlignment="1" applyProtection="1">
      <alignment/>
      <protection/>
    </xf>
    <xf numFmtId="0" fontId="7" fillId="39" borderId="25" xfId="0" applyFont="1" applyFill="1" applyBorder="1" applyAlignment="1" applyProtection="1">
      <alignment/>
      <protection/>
    </xf>
    <xf numFmtId="0" fontId="7" fillId="39" borderId="25" xfId="0" applyFont="1" applyFill="1" applyBorder="1" applyAlignment="1" applyProtection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6" fillId="39" borderId="25" xfId="0" applyFont="1" applyFill="1" applyBorder="1" applyAlignment="1" applyProtection="1">
      <alignment horizontal="right"/>
      <protection/>
    </xf>
    <xf numFmtId="0" fontId="7" fillId="39" borderId="26" xfId="0" applyFont="1" applyFill="1" applyBorder="1" applyAlignment="1" applyProtection="1">
      <alignment/>
      <protection/>
    </xf>
    <xf numFmtId="0" fontId="3" fillId="39" borderId="27" xfId="0" applyFont="1" applyFill="1" applyBorder="1" applyAlignment="1" applyProtection="1">
      <alignment horizontal="center"/>
      <protection/>
    </xf>
    <xf numFmtId="0" fontId="3" fillId="39" borderId="28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/>
      <protection/>
    </xf>
    <xf numFmtId="0" fontId="28" fillId="38" borderId="0" xfId="0" applyFont="1" applyFill="1" applyBorder="1" applyAlignment="1" applyProtection="1">
      <alignment/>
      <protection/>
    </xf>
    <xf numFmtId="0" fontId="32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right" vertical="top"/>
      <protection/>
    </xf>
    <xf numFmtId="0" fontId="7" fillId="38" borderId="13" xfId="0" applyFont="1" applyFill="1" applyBorder="1" applyAlignment="1" applyProtection="1">
      <alignment/>
      <protection/>
    </xf>
    <xf numFmtId="0" fontId="3" fillId="38" borderId="14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0" fontId="7" fillId="38" borderId="15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0" fontId="12" fillId="38" borderId="15" xfId="0" applyFont="1" applyFill="1" applyBorder="1" applyAlignment="1" applyProtection="1">
      <alignment/>
      <protection/>
    </xf>
    <xf numFmtId="0" fontId="28" fillId="38" borderId="0" xfId="0" applyFont="1" applyFill="1" applyBorder="1" applyAlignment="1" applyProtection="1">
      <alignment horizontal="left"/>
      <protection/>
    </xf>
    <xf numFmtId="0" fontId="3" fillId="38" borderId="0" xfId="0" applyFont="1" applyFill="1" applyBorder="1" applyAlignment="1" applyProtection="1">
      <alignment horizontal="centerContinuous"/>
      <protection/>
    </xf>
    <xf numFmtId="0" fontId="3" fillId="38" borderId="0" xfId="0" applyFont="1" applyFill="1" applyBorder="1" applyAlignment="1" applyProtection="1">
      <alignment horizontal="left"/>
      <protection/>
    </xf>
    <xf numFmtId="0" fontId="0" fillId="38" borderId="22" xfId="0" applyFont="1" applyFill="1" applyBorder="1" applyAlignment="1" applyProtection="1">
      <alignment/>
      <protection/>
    </xf>
    <xf numFmtId="0" fontId="0" fillId="38" borderId="23" xfId="0" applyFont="1" applyFill="1" applyBorder="1" applyAlignment="1" applyProtection="1">
      <alignment/>
      <protection/>
    </xf>
    <xf numFmtId="0" fontId="6" fillId="39" borderId="26" xfId="0" applyFont="1" applyFill="1" applyBorder="1" applyAlignment="1" applyProtection="1">
      <alignment horizontal="right"/>
      <protection/>
    </xf>
    <xf numFmtId="0" fontId="3" fillId="38" borderId="13" xfId="0" applyFont="1" applyFill="1" applyBorder="1" applyAlignment="1" applyProtection="1">
      <alignment/>
      <protection/>
    </xf>
    <xf numFmtId="0" fontId="3" fillId="38" borderId="15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 quotePrefix="1">
      <alignment/>
      <protection/>
    </xf>
    <xf numFmtId="0" fontId="16" fillId="38" borderId="0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 horizontal="right"/>
      <protection/>
    </xf>
    <xf numFmtId="0" fontId="17" fillId="38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horizontal="center"/>
      <protection/>
    </xf>
    <xf numFmtId="0" fontId="3" fillId="38" borderId="21" xfId="0" applyFont="1" applyFill="1" applyBorder="1" applyAlignment="1" applyProtection="1">
      <alignment/>
      <protection/>
    </xf>
    <xf numFmtId="0" fontId="3" fillId="38" borderId="22" xfId="0" applyFont="1" applyFill="1" applyBorder="1" applyAlignment="1" applyProtection="1">
      <alignment/>
      <protection/>
    </xf>
    <xf numFmtId="37" fontId="3" fillId="38" borderId="0" xfId="0" applyNumberFormat="1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2" fillId="39" borderId="0" xfId="0" applyFont="1" applyFill="1" applyBorder="1" applyAlignment="1" applyProtection="1">
      <alignment horizontal="center"/>
      <protection/>
    </xf>
    <xf numFmtId="0" fontId="0" fillId="38" borderId="15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8" fillId="38" borderId="21" xfId="0" applyFont="1" applyFill="1" applyBorder="1" applyAlignment="1" applyProtection="1">
      <alignment/>
      <protection/>
    </xf>
    <xf numFmtId="0" fontId="8" fillId="38" borderId="22" xfId="0" applyFont="1" applyFill="1" applyBorder="1" applyAlignment="1" applyProtection="1">
      <alignment/>
      <protection/>
    </xf>
    <xf numFmtId="0" fontId="8" fillId="38" borderId="22" xfId="0" applyFont="1" applyFill="1" applyBorder="1" applyAlignment="1" applyProtection="1">
      <alignment vertical="top"/>
      <protection/>
    </xf>
    <xf numFmtId="0" fontId="12" fillId="38" borderId="22" xfId="0" applyFont="1" applyFill="1" applyBorder="1" applyAlignment="1" applyProtection="1">
      <alignment/>
      <protection/>
    </xf>
    <xf numFmtId="0" fontId="0" fillId="38" borderId="14" xfId="0" applyFont="1" applyFill="1" applyBorder="1" applyAlignment="1" applyProtection="1">
      <alignment/>
      <protection/>
    </xf>
    <xf numFmtId="0" fontId="3" fillId="38" borderId="18" xfId="0" applyFont="1" applyFill="1" applyBorder="1" applyAlignment="1" applyProtection="1">
      <alignment/>
      <protection/>
    </xf>
    <xf numFmtId="0" fontId="3" fillId="38" borderId="16" xfId="0" applyFont="1" applyFill="1" applyBorder="1" applyAlignment="1" applyProtection="1">
      <alignment/>
      <protection/>
    </xf>
    <xf numFmtId="0" fontId="12" fillId="38" borderId="0" xfId="0" applyFont="1" applyFill="1" applyBorder="1" applyAlignment="1" applyProtection="1">
      <alignment horizontal="center"/>
      <protection/>
    </xf>
    <xf numFmtId="0" fontId="12" fillId="38" borderId="23" xfId="0" applyFon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/>
      <protection/>
    </xf>
    <xf numFmtId="0" fontId="17" fillId="38" borderId="0" xfId="0" applyFont="1" applyFill="1" applyBorder="1" applyAlignment="1" applyProtection="1">
      <alignment horizontal="right"/>
      <protection/>
    </xf>
    <xf numFmtId="0" fontId="19" fillId="38" borderId="0" xfId="0" applyFont="1" applyFill="1" applyBorder="1" applyAlignment="1" applyProtection="1">
      <alignment horizontal="right"/>
      <protection/>
    </xf>
    <xf numFmtId="0" fontId="8" fillId="38" borderId="29" xfId="0" applyFont="1" applyFill="1" applyBorder="1" applyAlignment="1" applyProtection="1">
      <alignment/>
      <protection/>
    </xf>
    <xf numFmtId="0" fontId="21" fillId="38" borderId="19" xfId="0" applyFont="1" applyFill="1" applyBorder="1" applyAlignment="1" applyProtection="1">
      <alignment horizontal="centerContinuous" wrapText="1"/>
      <protection/>
    </xf>
    <xf numFmtId="0" fontId="8" fillId="38" borderId="15" xfId="0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 horizontal="centerContinuous" wrapText="1"/>
      <protection/>
    </xf>
    <xf numFmtId="0" fontId="8" fillId="38" borderId="19" xfId="0" applyFont="1" applyFill="1" applyBorder="1" applyAlignment="1" applyProtection="1">
      <alignment horizontal="centerContinuous" wrapText="1"/>
      <protection/>
    </xf>
    <xf numFmtId="0" fontId="0" fillId="38" borderId="19" xfId="0" applyFont="1" applyFill="1" applyBorder="1" applyAlignment="1" applyProtection="1">
      <alignment horizontal="centerContinuous" wrapText="1"/>
      <protection/>
    </xf>
    <xf numFmtId="0" fontId="0" fillId="38" borderId="0" xfId="0" applyFont="1" applyFill="1" applyBorder="1" applyAlignment="1" applyProtection="1">
      <alignment horizontal="centerContinuous" wrapText="1"/>
      <protection/>
    </xf>
    <xf numFmtId="37" fontId="17" fillId="38" borderId="0" xfId="0" applyNumberFormat="1" applyFont="1" applyFill="1" applyBorder="1" applyAlignment="1" applyProtection="1">
      <alignment horizontal="right"/>
      <protection/>
    </xf>
    <xf numFmtId="0" fontId="14" fillId="38" borderId="30" xfId="0" applyFont="1" applyFill="1" applyBorder="1" applyAlignment="1" applyProtection="1">
      <alignment/>
      <protection/>
    </xf>
    <xf numFmtId="37" fontId="0" fillId="38" borderId="0" xfId="0" applyNumberFormat="1" applyFont="1" applyFill="1" applyBorder="1" applyAlignment="1" applyProtection="1">
      <alignment/>
      <protection/>
    </xf>
    <xf numFmtId="0" fontId="20" fillId="38" borderId="10" xfId="0" applyFont="1" applyFill="1" applyBorder="1" applyAlignment="1" applyProtection="1">
      <alignment/>
      <protection locked="0"/>
    </xf>
    <xf numFmtId="0" fontId="17" fillId="38" borderId="14" xfId="0" applyFont="1" applyFill="1" applyBorder="1" applyAlignment="1" applyProtection="1">
      <alignment horizontal="center"/>
      <protection/>
    </xf>
    <xf numFmtId="0" fontId="17" fillId="38" borderId="0" xfId="0" applyFont="1" applyFill="1" applyBorder="1" applyAlignment="1" applyProtection="1">
      <alignment horizontal="center"/>
      <protection/>
    </xf>
    <xf numFmtId="0" fontId="20" fillId="38" borderId="0" xfId="0" applyFont="1" applyFill="1" applyBorder="1" applyAlignment="1" applyProtection="1">
      <alignment/>
      <protection/>
    </xf>
    <xf numFmtId="0" fontId="14" fillId="38" borderId="22" xfId="0" applyFont="1" applyFill="1" applyBorder="1" applyAlignment="1" applyProtection="1">
      <alignment horizontal="center"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5" xfId="0" applyFont="1" applyFill="1" applyBorder="1" applyAlignment="1" applyProtection="1">
      <alignment/>
      <protection/>
    </xf>
    <xf numFmtId="0" fontId="7" fillId="36" borderId="25" xfId="0" applyFon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/>
      <protection/>
    </xf>
    <xf numFmtId="0" fontId="30" fillId="36" borderId="25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right"/>
      <protection/>
    </xf>
    <xf numFmtId="0" fontId="6" fillId="36" borderId="26" xfId="0" applyFont="1" applyFill="1" applyBorder="1" applyAlignment="1" applyProtection="1">
      <alignment horizontal="right"/>
      <protection/>
    </xf>
    <xf numFmtId="0" fontId="3" fillId="38" borderId="13" xfId="58" applyFont="1" applyFill="1" applyBorder="1" applyProtection="1">
      <alignment/>
      <protection/>
    </xf>
    <xf numFmtId="0" fontId="3" fillId="38" borderId="14" xfId="58" applyFont="1" applyFill="1" applyBorder="1" applyProtection="1">
      <alignment/>
      <protection/>
    </xf>
    <xf numFmtId="0" fontId="15" fillId="38" borderId="14" xfId="58" applyFont="1" applyFill="1" applyBorder="1" applyProtection="1">
      <alignment/>
      <protection/>
    </xf>
    <xf numFmtId="0" fontId="34" fillId="38" borderId="15" xfId="58" applyFont="1" applyFill="1" applyBorder="1" applyAlignment="1" applyProtection="1">
      <alignment horizontal="left"/>
      <protection/>
    </xf>
    <xf numFmtId="0" fontId="34" fillId="38" borderId="0" xfId="58" applyFont="1" applyFill="1" applyBorder="1" applyAlignment="1" applyProtection="1">
      <alignment horizontal="left"/>
      <protection/>
    </xf>
    <xf numFmtId="0" fontId="35" fillId="38" borderId="0" xfId="58" applyFont="1" applyFill="1" applyBorder="1">
      <alignment/>
      <protection/>
    </xf>
    <xf numFmtId="0" fontId="34" fillId="38" borderId="0" xfId="58" applyFont="1" applyFill="1" applyBorder="1" applyAlignment="1" applyProtection="1">
      <alignment horizontal="right"/>
      <protection/>
    </xf>
    <xf numFmtId="0" fontId="0" fillId="38" borderId="14" xfId="58" applyFont="1" applyFill="1" applyBorder="1" applyAlignment="1" applyProtection="1">
      <alignment horizontal="center"/>
      <protection/>
    </xf>
    <xf numFmtId="0" fontId="0" fillId="38" borderId="14" xfId="58" applyFont="1" applyFill="1" applyBorder="1" applyProtection="1">
      <alignment/>
      <protection/>
    </xf>
    <xf numFmtId="0" fontId="0" fillId="38" borderId="18" xfId="58" applyFont="1" applyFill="1" applyBorder="1" applyProtection="1">
      <alignment/>
      <protection/>
    </xf>
    <xf numFmtId="0" fontId="15" fillId="38" borderId="16" xfId="58" applyFill="1" applyBorder="1">
      <alignment/>
      <protection/>
    </xf>
    <xf numFmtId="0" fontId="13" fillId="38" borderId="0" xfId="58" applyFont="1" applyFill="1" applyBorder="1" applyAlignment="1" applyProtection="1" quotePrefix="1">
      <alignment horizontal="center"/>
      <protection/>
    </xf>
    <xf numFmtId="0" fontId="13" fillId="38" borderId="0" xfId="58" applyFont="1" applyFill="1" applyBorder="1" applyAlignment="1" applyProtection="1">
      <alignment horizontal="center"/>
      <protection/>
    </xf>
    <xf numFmtId="37" fontId="37" fillId="38" borderId="0" xfId="58" applyNumberFormat="1" applyFont="1" applyFill="1" applyBorder="1" applyProtection="1">
      <alignment/>
      <protection/>
    </xf>
    <xf numFmtId="0" fontId="15" fillId="38" borderId="0" xfId="58" applyFill="1" applyBorder="1">
      <alignment/>
      <protection/>
    </xf>
    <xf numFmtId="0" fontId="36" fillId="38" borderId="0" xfId="58" applyFont="1" applyFill="1" applyBorder="1" applyProtection="1">
      <alignment/>
      <protection/>
    </xf>
    <xf numFmtId="0" fontId="15" fillId="38" borderId="23" xfId="58" applyFill="1" applyBorder="1">
      <alignment/>
      <protection/>
    </xf>
    <xf numFmtId="0" fontId="38" fillId="38" borderId="0" xfId="58" applyFont="1" applyFill="1" applyBorder="1" applyAlignment="1" applyProtection="1">
      <alignment horizontal="right"/>
      <protection/>
    </xf>
    <xf numFmtId="0" fontId="34" fillId="38" borderId="21" xfId="58" applyFont="1" applyFill="1" applyBorder="1" applyAlignment="1" applyProtection="1">
      <alignment horizontal="left"/>
      <protection/>
    </xf>
    <xf numFmtId="0" fontId="34" fillId="38" borderId="22" xfId="58" applyFont="1" applyFill="1" applyBorder="1" applyAlignment="1" applyProtection="1">
      <alignment horizontal="left"/>
      <protection/>
    </xf>
    <xf numFmtId="0" fontId="34" fillId="38" borderId="22" xfId="58" applyFont="1" applyFill="1" applyBorder="1" applyProtection="1">
      <alignment/>
      <protection/>
    </xf>
    <xf numFmtId="0" fontId="37" fillId="38" borderId="22" xfId="58" applyFont="1" applyFill="1" applyBorder="1" applyProtection="1">
      <alignment/>
      <protection/>
    </xf>
    <xf numFmtId="0" fontId="15" fillId="38" borderId="22" xfId="58" applyFill="1" applyBorder="1">
      <alignment/>
      <protection/>
    </xf>
    <xf numFmtId="37" fontId="37" fillId="38" borderId="22" xfId="58" applyNumberFormat="1" applyFont="1" applyFill="1" applyBorder="1" applyProtection="1">
      <alignment/>
      <protection/>
    </xf>
    <xf numFmtId="0" fontId="36" fillId="38" borderId="22" xfId="58" applyFont="1" applyFill="1" applyBorder="1" applyProtection="1">
      <alignment/>
      <protection/>
    </xf>
    <xf numFmtId="0" fontId="12" fillId="39" borderId="0" xfId="58" applyFont="1" applyFill="1" applyBorder="1" applyAlignment="1" applyProtection="1">
      <alignment horizontal="center"/>
      <protection/>
    </xf>
    <xf numFmtId="0" fontId="12" fillId="38" borderId="13" xfId="0" applyFont="1" applyFill="1" applyBorder="1" applyAlignment="1" applyProtection="1">
      <alignment/>
      <protection/>
    </xf>
    <xf numFmtId="0" fontId="12" fillId="38" borderId="14" xfId="0" applyFont="1" applyFill="1" applyBorder="1" applyAlignment="1" applyProtection="1">
      <alignment/>
      <protection/>
    </xf>
    <xf numFmtId="0" fontId="16" fillId="38" borderId="14" xfId="0" applyFont="1" applyFill="1" applyBorder="1" applyAlignment="1" applyProtection="1">
      <alignment horizontal="right"/>
      <protection/>
    </xf>
    <xf numFmtId="0" fontId="12" fillId="38" borderId="21" xfId="0" applyFont="1" applyFill="1" applyBorder="1" applyAlignment="1" applyProtection="1">
      <alignment/>
      <protection/>
    </xf>
    <xf numFmtId="0" fontId="16" fillId="38" borderId="23" xfId="0" applyFont="1" applyFill="1" applyBorder="1" applyAlignment="1" applyProtection="1">
      <alignment horizontal="right"/>
      <protection/>
    </xf>
    <xf numFmtId="37" fontId="0" fillId="38" borderId="22" xfId="0" applyNumberFormat="1" applyFont="1" applyFill="1" applyBorder="1" applyAlignment="1" applyProtection="1">
      <alignment/>
      <protection/>
    </xf>
    <xf numFmtId="0" fontId="16" fillId="38" borderId="22" xfId="0" applyFont="1" applyFill="1" applyBorder="1" applyAlignment="1" applyProtection="1">
      <alignment horizontal="right"/>
      <protection/>
    </xf>
    <xf numFmtId="0" fontId="7" fillId="38" borderId="14" xfId="0" applyFont="1" applyFill="1" applyBorder="1" applyAlignment="1" applyProtection="1">
      <alignment/>
      <protection/>
    </xf>
    <xf numFmtId="37" fontId="3" fillId="38" borderId="14" xfId="0" applyNumberFormat="1" applyFont="1" applyFill="1" applyBorder="1" applyAlignment="1" applyProtection="1">
      <alignment/>
      <protection/>
    </xf>
    <xf numFmtId="0" fontId="12" fillId="38" borderId="0" xfId="0" applyFont="1" applyFill="1" applyBorder="1" applyAlignment="1" applyProtection="1">
      <alignment horizontal="right"/>
      <protection/>
    </xf>
    <xf numFmtId="0" fontId="14" fillId="38" borderId="14" xfId="0" applyFont="1" applyFill="1" applyBorder="1" applyAlignment="1" applyProtection="1">
      <alignment horizontal="center"/>
      <protection/>
    </xf>
    <xf numFmtId="0" fontId="12" fillId="38" borderId="14" xfId="0" applyFont="1" applyFill="1" applyBorder="1" applyAlignment="1" applyProtection="1">
      <alignment horizontal="center"/>
      <protection/>
    </xf>
    <xf numFmtId="0" fontId="14" fillId="38" borderId="22" xfId="0" applyFont="1" applyFill="1" applyBorder="1" applyAlignment="1" applyProtection="1">
      <alignment/>
      <protection/>
    </xf>
    <xf numFmtId="0" fontId="16" fillId="38" borderId="0" xfId="0" applyFont="1" applyFill="1" applyBorder="1" applyAlignment="1" applyProtection="1">
      <alignment horizontal="centerContinuous"/>
      <protection/>
    </xf>
    <xf numFmtId="0" fontId="31" fillId="38" borderId="14" xfId="0" applyFont="1" applyFill="1" applyBorder="1" applyAlignment="1" applyProtection="1">
      <alignment/>
      <protection/>
    </xf>
    <xf numFmtId="0" fontId="3" fillId="38" borderId="14" xfId="0" applyFont="1" applyFill="1" applyBorder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horizontal="center"/>
      <protection/>
    </xf>
    <xf numFmtId="0" fontId="3" fillId="38" borderId="16" xfId="0" applyFont="1" applyFill="1" applyBorder="1" applyAlignment="1" applyProtection="1">
      <alignment horizontal="left" vertical="center"/>
      <protection/>
    </xf>
    <xf numFmtId="0" fontId="12" fillId="38" borderId="0" xfId="0" applyFont="1" applyFill="1" applyBorder="1" applyAlignment="1" applyProtection="1" quotePrefix="1">
      <alignment horizontal="center"/>
      <protection/>
    </xf>
    <xf numFmtId="0" fontId="7" fillId="38" borderId="21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0" fontId="3" fillId="38" borderId="23" xfId="0" applyFont="1" applyFill="1" applyBorder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0" fontId="0" fillId="38" borderId="0" xfId="0" applyFill="1" applyAlignment="1">
      <alignment/>
    </xf>
    <xf numFmtId="0" fontId="14" fillId="38" borderId="0" xfId="0" applyFont="1" applyFill="1" applyBorder="1" applyAlignment="1" applyProtection="1" quotePrefix="1">
      <alignment horizontal="center"/>
      <protection/>
    </xf>
    <xf numFmtId="0" fontId="11" fillId="38" borderId="13" xfId="0" applyFont="1" applyFill="1" applyBorder="1" applyAlignment="1" applyProtection="1">
      <alignment/>
      <protection/>
    </xf>
    <xf numFmtId="0" fontId="11" fillId="38" borderId="14" xfId="0" applyFont="1" applyFill="1" applyBorder="1" applyAlignment="1" applyProtection="1">
      <alignment/>
      <protection/>
    </xf>
    <xf numFmtId="0" fontId="24" fillId="38" borderId="14" xfId="0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0" fontId="24" fillId="38" borderId="0" xfId="0" applyFont="1" applyFill="1" applyBorder="1" applyAlignment="1" applyProtection="1">
      <alignment/>
      <protection/>
    </xf>
    <xf numFmtId="0" fontId="11" fillId="38" borderId="15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21" fillId="38" borderId="16" xfId="0" applyFont="1" applyFill="1" applyBorder="1" applyAlignment="1" applyProtection="1">
      <alignment horizontal="centerContinuous"/>
      <protection/>
    </xf>
    <xf numFmtId="0" fontId="14" fillId="38" borderId="15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 horizontal="centerContinuous" vertical="center"/>
      <protection/>
    </xf>
    <xf numFmtId="0" fontId="13" fillId="38" borderId="0" xfId="0" applyFont="1" applyFill="1" applyBorder="1" applyAlignment="1" applyProtection="1">
      <alignment/>
      <protection/>
    </xf>
    <xf numFmtId="0" fontId="12" fillId="38" borderId="0" xfId="0" applyFont="1" applyFill="1" applyBorder="1" applyAlignment="1" applyProtection="1">
      <alignment horizontal="left" vertical="center"/>
      <protection/>
    </xf>
    <xf numFmtId="0" fontId="8" fillId="38" borderId="0" xfId="0" applyFont="1" applyFill="1" applyBorder="1" applyAlignment="1" applyProtection="1">
      <alignment/>
      <protection/>
    </xf>
    <xf numFmtId="0" fontId="21" fillId="38" borderId="22" xfId="0" applyFont="1" applyFill="1" applyBorder="1" applyAlignment="1" applyProtection="1">
      <alignment/>
      <protection/>
    </xf>
    <xf numFmtId="0" fontId="22" fillId="38" borderId="14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 horizontal="left" vertical="center"/>
      <protection/>
    </xf>
    <xf numFmtId="0" fontId="14" fillId="38" borderId="13" xfId="0" applyFont="1" applyFill="1" applyBorder="1" applyAlignment="1" applyProtection="1">
      <alignment/>
      <protection/>
    </xf>
    <xf numFmtId="0" fontId="12" fillId="38" borderId="15" xfId="0" applyFont="1" applyFill="1" applyBorder="1" applyAlignment="1" applyProtection="1">
      <alignment horizontal="left"/>
      <protection/>
    </xf>
    <xf numFmtId="0" fontId="9" fillId="38" borderId="16" xfId="0" applyFont="1" applyFill="1" applyBorder="1" applyAlignment="1" applyProtection="1">
      <alignment horizontal="right"/>
      <protection/>
    </xf>
    <xf numFmtId="0" fontId="3" fillId="39" borderId="10" xfId="0" applyFont="1" applyFill="1" applyBorder="1" applyAlignment="1" applyProtection="1">
      <alignment horizontal="centerContinuous" vertical="center"/>
      <protection/>
    </xf>
    <xf numFmtId="0" fontId="15" fillId="40" borderId="21" xfId="59" applyFont="1" applyFill="1" applyBorder="1" applyProtection="1">
      <alignment/>
      <protection/>
    </xf>
    <xf numFmtId="0" fontId="15" fillId="40" borderId="23" xfId="59" applyFill="1" applyBorder="1" applyProtection="1">
      <alignment/>
      <protection/>
    </xf>
    <xf numFmtId="0" fontId="15" fillId="40" borderId="22" xfId="59" applyFont="1" applyFill="1" applyBorder="1" applyProtection="1">
      <alignment/>
      <protection/>
    </xf>
    <xf numFmtId="0" fontId="41" fillId="40" borderId="22" xfId="59" applyFont="1" applyFill="1" applyBorder="1" applyProtection="1">
      <alignment/>
      <protection/>
    </xf>
    <xf numFmtId="0" fontId="6" fillId="39" borderId="26" xfId="59" applyFont="1" applyFill="1" applyBorder="1" applyAlignment="1" applyProtection="1">
      <alignment horizontal="right"/>
      <protection/>
    </xf>
    <xf numFmtId="0" fontId="12" fillId="38" borderId="22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41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right"/>
    </xf>
    <xf numFmtId="0" fontId="45" fillId="38" borderId="0" xfId="0" applyFont="1" applyFill="1" applyBorder="1" applyAlignment="1" applyProtection="1">
      <alignment/>
      <protection/>
    </xf>
    <xf numFmtId="0" fontId="3" fillId="39" borderId="31" xfId="0" applyFont="1" applyFill="1" applyBorder="1" applyAlignment="1" applyProtection="1">
      <alignment horizontal="center"/>
      <protection/>
    </xf>
    <xf numFmtId="37" fontId="41" fillId="40" borderId="22" xfId="59" applyNumberFormat="1" applyFont="1" applyFill="1" applyBorder="1" applyAlignment="1" applyProtection="1">
      <alignment horizontal="right"/>
      <protection/>
    </xf>
    <xf numFmtId="37" fontId="41" fillId="0" borderId="0" xfId="59" applyNumberFormat="1" applyFont="1" applyBorder="1" applyAlignment="1" applyProtection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15" fillId="0" borderId="0" xfId="59" applyFont="1" applyBorder="1" applyAlignment="1">
      <alignment horizontal="right"/>
      <protection/>
    </xf>
    <xf numFmtId="37" fontId="15" fillId="0" borderId="0" xfId="59" applyNumberFormat="1" applyFont="1" applyBorder="1" applyAlignment="1" applyProtection="1">
      <alignment horizontal="right"/>
      <protection/>
    </xf>
    <xf numFmtId="0" fontId="15" fillId="0" borderId="0" xfId="59" applyFont="1" applyBorder="1" applyAlignment="1" applyProtection="1">
      <alignment horizontal="right"/>
      <protection/>
    </xf>
    <xf numFmtId="0" fontId="12" fillId="38" borderId="15" xfId="0" applyFont="1" applyFill="1" applyBorder="1" applyAlignment="1" applyProtection="1">
      <alignment horizontal="centerContinuous"/>
      <protection/>
    </xf>
    <xf numFmtId="0" fontId="3" fillId="38" borderId="0" xfId="0" applyFont="1" applyFill="1" applyBorder="1" applyAlignment="1" applyProtection="1">
      <alignment horizontal="centerContinuous" vertical="center"/>
      <protection/>
    </xf>
    <xf numFmtId="0" fontId="0" fillId="38" borderId="16" xfId="0" applyFont="1" applyFill="1" applyBorder="1" applyAlignment="1" applyProtection="1">
      <alignment horizontal="centerContinuous"/>
      <protection/>
    </xf>
    <xf numFmtId="0" fontId="3" fillId="41" borderId="0" xfId="0" applyFont="1" applyFill="1" applyBorder="1" applyAlignment="1" applyProtection="1">
      <alignment vertical="top" wrapText="1"/>
      <protection/>
    </xf>
    <xf numFmtId="0" fontId="3" fillId="41" borderId="0" xfId="0" applyFont="1" applyFill="1" applyBorder="1" applyAlignment="1" applyProtection="1">
      <alignment horizontal="center" vertical="top" wrapText="1"/>
      <protection/>
    </xf>
    <xf numFmtId="0" fontId="3" fillId="41" borderId="0" xfId="0" applyFont="1" applyFill="1" applyBorder="1" applyAlignment="1" applyProtection="1">
      <alignment horizontal="centerContinuous" vertical="top" wrapText="1"/>
      <protection/>
    </xf>
    <xf numFmtId="0" fontId="3" fillId="38" borderId="13" xfId="0" applyFont="1" applyFill="1" applyBorder="1" applyAlignment="1" applyProtection="1">
      <alignment/>
      <protection/>
    </xf>
    <xf numFmtId="0" fontId="3" fillId="38" borderId="32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vertical="center"/>
      <protection/>
    </xf>
    <xf numFmtId="0" fontId="46" fillId="37" borderId="33" xfId="0" applyFont="1" applyFill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3" fontId="20" fillId="0" borderId="34" xfId="0" applyNumberFormat="1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3" fontId="20" fillId="0" borderId="33" xfId="0" applyNumberFormat="1" applyFont="1" applyBorder="1" applyAlignment="1" applyProtection="1">
      <alignment horizontal="center"/>
      <protection locked="0"/>
    </xf>
    <xf numFmtId="37" fontId="6" fillId="0" borderId="35" xfId="0" applyNumberFormat="1" applyFont="1" applyBorder="1" applyAlignment="1" applyProtection="1">
      <alignment/>
      <protection/>
    </xf>
    <xf numFmtId="37" fontId="6" fillId="42" borderId="0" xfId="0" applyNumberFormat="1" applyFont="1" applyFill="1" applyBorder="1" applyAlignment="1" applyProtection="1">
      <alignment/>
      <protection/>
    </xf>
    <xf numFmtId="37" fontId="46" fillId="0" borderId="35" xfId="0" applyNumberFormat="1" applyFont="1" applyBorder="1" applyAlignment="1" applyProtection="1">
      <alignment/>
      <protection locked="0"/>
    </xf>
    <xf numFmtId="37" fontId="46" fillId="0" borderId="11" xfId="0" applyNumberFormat="1" applyFont="1" applyBorder="1" applyAlignment="1" applyProtection="1">
      <alignment/>
      <protection locked="0"/>
    </xf>
    <xf numFmtId="37" fontId="46" fillId="42" borderId="11" xfId="0" applyNumberFormat="1" applyFont="1" applyFill="1" applyBorder="1" applyAlignment="1" applyProtection="1">
      <alignment/>
      <protection/>
    </xf>
    <xf numFmtId="37" fontId="46" fillId="38" borderId="11" xfId="0" applyNumberFormat="1" applyFont="1" applyFill="1" applyBorder="1" applyAlignment="1" applyProtection="1">
      <alignment/>
      <protection/>
    </xf>
    <xf numFmtId="37" fontId="6" fillId="38" borderId="0" xfId="0" applyNumberFormat="1" applyFont="1" applyFill="1" applyBorder="1" applyAlignment="1" applyProtection="1">
      <alignment/>
      <protection/>
    </xf>
    <xf numFmtId="37" fontId="47" fillId="0" borderId="10" xfId="0" applyNumberFormat="1" applyFont="1" applyBorder="1" applyAlignment="1" applyProtection="1">
      <alignment/>
      <protection/>
    </xf>
    <xf numFmtId="37" fontId="6" fillId="42" borderId="10" xfId="0" applyNumberFormat="1" applyFont="1" applyFill="1" applyBorder="1" applyAlignment="1" applyProtection="1">
      <alignment/>
      <protection/>
    </xf>
    <xf numFmtId="37" fontId="3" fillId="38" borderId="0" xfId="0" applyNumberFormat="1" applyFont="1" applyFill="1" applyBorder="1" applyAlignment="1" applyProtection="1">
      <alignment horizontal="center" vertical="center"/>
      <protection/>
    </xf>
    <xf numFmtId="37" fontId="47" fillId="0" borderId="36" xfId="0" applyNumberFormat="1" applyFont="1" applyBorder="1" applyAlignment="1" applyProtection="1">
      <alignment/>
      <protection/>
    </xf>
    <xf numFmtId="37" fontId="6" fillId="42" borderId="36" xfId="0" applyNumberFormat="1" applyFont="1" applyFill="1" applyBorder="1" applyAlignment="1" applyProtection="1">
      <alignment/>
      <protection/>
    </xf>
    <xf numFmtId="166" fontId="3" fillId="38" borderId="0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37" fontId="47" fillId="42" borderId="36" xfId="0" applyNumberFormat="1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horizontal="right"/>
      <protection/>
    </xf>
    <xf numFmtId="0" fontId="3" fillId="36" borderId="25" xfId="0" applyFont="1" applyFill="1" applyBorder="1" applyAlignment="1" applyProtection="1">
      <alignment horizontal="right"/>
      <protection/>
    </xf>
    <xf numFmtId="0" fontId="3" fillId="39" borderId="25" xfId="0" applyFont="1" applyFill="1" applyBorder="1" applyAlignment="1" applyProtection="1">
      <alignment horizontal="right"/>
      <protection/>
    </xf>
    <xf numFmtId="0" fontId="21" fillId="38" borderId="0" xfId="58" applyFont="1" applyFill="1" applyBorder="1" applyAlignment="1" applyProtection="1">
      <alignment horizontal="left"/>
      <protection/>
    </xf>
    <xf numFmtId="0" fontId="3" fillId="38" borderId="0" xfId="58" applyFont="1" applyFill="1" applyBorder="1">
      <alignment/>
      <protection/>
    </xf>
    <xf numFmtId="0" fontId="21" fillId="38" borderId="0" xfId="58" applyFont="1" applyFill="1" applyBorder="1" applyAlignment="1" applyProtection="1">
      <alignment horizontal="right"/>
      <protection/>
    </xf>
    <xf numFmtId="0" fontId="21" fillId="38" borderId="0" xfId="58" applyFont="1" applyFill="1" applyBorder="1" applyAlignment="1" applyProtection="1">
      <alignment horizontal="center"/>
      <protection/>
    </xf>
    <xf numFmtId="0" fontId="0" fillId="38" borderId="0" xfId="58" applyFont="1" applyFill="1" applyBorder="1">
      <alignment/>
      <protection/>
    </xf>
    <xf numFmtId="37" fontId="8" fillId="38" borderId="0" xfId="58" applyNumberFormat="1" applyFont="1" applyFill="1" applyBorder="1" applyProtection="1">
      <alignment/>
      <protection/>
    </xf>
    <xf numFmtId="0" fontId="8" fillId="38" borderId="0" xfId="58" applyFont="1" applyFill="1" applyBorder="1" applyProtection="1">
      <alignment/>
      <protection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48" fillId="38" borderId="0" xfId="0" applyFont="1" applyFill="1" applyBorder="1" applyAlignment="1" applyProtection="1">
      <alignment/>
      <protection/>
    </xf>
    <xf numFmtId="0" fontId="49" fillId="38" borderId="0" xfId="0" applyFont="1" applyFill="1" applyBorder="1" applyAlignment="1" applyProtection="1">
      <alignment/>
      <protection/>
    </xf>
    <xf numFmtId="1" fontId="49" fillId="38" borderId="0" xfId="0" applyNumberFormat="1" applyFont="1" applyFill="1" applyBorder="1" applyAlignment="1" applyProtection="1">
      <alignment/>
      <protection/>
    </xf>
    <xf numFmtId="0" fontId="49" fillId="38" borderId="0" xfId="0" applyFont="1" applyFill="1" applyBorder="1" applyAlignment="1" applyProtection="1">
      <alignment horizontal="right"/>
      <protection/>
    </xf>
    <xf numFmtId="37" fontId="49" fillId="38" borderId="0" xfId="0" applyNumberFormat="1" applyFont="1" applyFill="1" applyBorder="1" applyAlignment="1" applyProtection="1">
      <alignment/>
      <protection/>
    </xf>
    <xf numFmtId="0" fontId="8" fillId="38" borderId="14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Continuous"/>
      <protection/>
    </xf>
    <xf numFmtId="0" fontId="44" fillId="0" borderId="33" xfId="0" applyFont="1" applyBorder="1" applyAlignment="1" applyProtection="1">
      <alignment/>
      <protection locked="0"/>
    </xf>
    <xf numFmtId="0" fontId="14" fillId="42" borderId="0" xfId="0" applyFont="1" applyFill="1" applyAlignment="1">
      <alignment horizontal="center"/>
    </xf>
    <xf numFmtId="0" fontId="43" fillId="0" borderId="0" xfId="59" applyFont="1" applyBorder="1" applyProtection="1">
      <alignment/>
      <protection/>
    </xf>
    <xf numFmtId="37" fontId="0" fillId="0" borderId="15" xfId="0" applyNumberFormat="1" applyBorder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165" fontId="6" fillId="0" borderId="0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Continuous" vertical="center"/>
    </xf>
    <xf numFmtId="0" fontId="0" fillId="0" borderId="37" xfId="0" applyBorder="1" applyAlignment="1">
      <alignment/>
    </xf>
    <xf numFmtId="0" fontId="43" fillId="0" borderId="0" xfId="0" applyFont="1" applyAlignment="1" applyProtection="1">
      <alignment/>
      <protection/>
    </xf>
    <xf numFmtId="0" fontId="7" fillId="38" borderId="0" xfId="0" applyFont="1" applyFill="1" applyBorder="1" applyAlignment="1" applyProtection="1">
      <alignment horizontal="centerContinuous" vertical="center"/>
      <protection/>
    </xf>
    <xf numFmtId="0" fontId="16" fillId="38" borderId="0" xfId="0" applyFont="1" applyFill="1" applyBorder="1" applyAlignment="1" applyProtection="1">
      <alignment horizontal="left"/>
      <protection/>
    </xf>
    <xf numFmtId="0" fontId="14" fillId="38" borderId="27" xfId="0" applyFont="1" applyFill="1" applyBorder="1" applyAlignment="1" applyProtection="1">
      <alignment/>
      <protection/>
    </xf>
    <xf numFmtId="0" fontId="3" fillId="39" borderId="34" xfId="0" applyFont="1" applyFill="1" applyBorder="1" applyAlignment="1" applyProtection="1">
      <alignment horizontal="center"/>
      <protection/>
    </xf>
    <xf numFmtId="0" fontId="52" fillId="38" borderId="38" xfId="0" applyFont="1" applyFill="1" applyBorder="1" applyAlignment="1" applyProtection="1">
      <alignment/>
      <protection/>
    </xf>
    <xf numFmtId="0" fontId="3" fillId="38" borderId="38" xfId="0" applyFont="1" applyFill="1" applyBorder="1" applyAlignment="1" applyProtection="1">
      <alignment/>
      <protection/>
    </xf>
    <xf numFmtId="0" fontId="3" fillId="38" borderId="39" xfId="0" applyFont="1" applyFill="1" applyBorder="1" applyAlignment="1" applyProtection="1">
      <alignment/>
      <protection/>
    </xf>
    <xf numFmtId="0" fontId="52" fillId="38" borderId="40" xfId="0" applyFont="1" applyFill="1" applyBorder="1" applyAlignment="1" applyProtection="1">
      <alignment/>
      <protection/>
    </xf>
    <xf numFmtId="0" fontId="3" fillId="38" borderId="40" xfId="0" applyFont="1" applyFill="1" applyBorder="1" applyAlignment="1" applyProtection="1">
      <alignment/>
      <protection/>
    </xf>
    <xf numFmtId="0" fontId="3" fillId="38" borderId="41" xfId="0" applyFont="1" applyFill="1" applyBorder="1" applyAlignment="1" applyProtection="1">
      <alignment/>
      <protection/>
    </xf>
    <xf numFmtId="0" fontId="52" fillId="38" borderId="42" xfId="0" applyFont="1" applyFill="1" applyBorder="1" applyAlignment="1" applyProtection="1">
      <alignment vertical="center"/>
      <protection/>
    </xf>
    <xf numFmtId="0" fontId="52" fillId="38" borderId="43" xfId="0" applyFont="1" applyFill="1" applyBorder="1" applyAlignment="1" applyProtection="1">
      <alignment vertical="center"/>
      <protection/>
    </xf>
    <xf numFmtId="0" fontId="39" fillId="0" borderId="0" xfId="59" applyNumberFormat="1" applyFont="1" applyBorder="1" applyProtection="1">
      <alignment/>
      <protection/>
    </xf>
    <xf numFmtId="0" fontId="3" fillId="38" borderId="22" xfId="0" applyFont="1" applyFill="1" applyBorder="1" applyAlignment="1" applyProtection="1">
      <alignment horizontal="left"/>
      <protection/>
    </xf>
    <xf numFmtId="0" fontId="3" fillId="38" borderId="22" xfId="0" applyFont="1" applyFill="1" applyBorder="1" applyAlignment="1" applyProtection="1">
      <alignment horizontal="centerContinuous"/>
      <protection/>
    </xf>
    <xf numFmtId="0" fontId="35" fillId="38" borderId="0" xfId="0" applyFont="1" applyFill="1" applyBorder="1" applyAlignment="1" applyProtection="1">
      <alignment/>
      <protection/>
    </xf>
    <xf numFmtId="0" fontId="54" fillId="38" borderId="0" xfId="0" applyFont="1" applyFill="1" applyBorder="1" applyAlignment="1" applyProtection="1">
      <alignment/>
      <protection/>
    </xf>
    <xf numFmtId="41" fontId="0" fillId="38" borderId="22" xfId="0" applyNumberFormat="1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/>
    </xf>
    <xf numFmtId="0" fontId="32" fillId="37" borderId="0" xfId="57" applyFont="1" applyFill="1" applyBorder="1" applyAlignment="1">
      <alignment/>
    </xf>
    <xf numFmtId="0" fontId="12" fillId="42" borderId="44" xfId="57" applyFont="1" applyFill="1" applyBorder="1" applyAlignment="1">
      <alignment/>
    </xf>
    <xf numFmtId="0" fontId="12" fillId="42" borderId="44" xfId="57" applyFont="1" applyFill="1" applyBorder="1" applyAlignment="1">
      <alignment horizontal="center"/>
    </xf>
    <xf numFmtId="0" fontId="12" fillId="42" borderId="45" xfId="57" applyFont="1" applyFill="1" applyBorder="1" applyAlignment="1">
      <alignment/>
    </xf>
    <xf numFmtId="0" fontId="12" fillId="42" borderId="46" xfId="57" applyFont="1" applyFill="1" applyBorder="1" applyAlignment="1">
      <alignment/>
    </xf>
    <xf numFmtId="0" fontId="12" fillId="42" borderId="47" xfId="57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41" fillId="43" borderId="48" xfId="59" applyFont="1" applyFill="1" applyBorder="1" applyAlignment="1" applyProtection="1">
      <alignment horizontal="centerContinuous"/>
      <protection/>
    </xf>
    <xf numFmtId="0" fontId="7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49" xfId="0" applyFont="1" applyBorder="1" applyAlignment="1">
      <alignment horizontal="center"/>
    </xf>
    <xf numFmtId="0" fontId="12" fillId="41" borderId="0" xfId="0" applyFont="1" applyFill="1" applyBorder="1" applyAlignment="1" applyProtection="1" quotePrefix="1">
      <alignment horizontal="center"/>
      <protection/>
    </xf>
    <xf numFmtId="37" fontId="12" fillId="41" borderId="0" xfId="0" applyNumberFormat="1" applyFont="1" applyFill="1" applyBorder="1" applyAlignment="1" applyProtection="1" quotePrefix="1">
      <alignment horizontal="center"/>
      <protection/>
    </xf>
    <xf numFmtId="0" fontId="12" fillId="41" borderId="0" xfId="0" applyFont="1" applyFill="1" applyBorder="1" applyAlignment="1" applyProtection="1">
      <alignment/>
      <protection/>
    </xf>
    <xf numFmtId="0" fontId="62" fillId="38" borderId="0" xfId="0" applyFont="1" applyFill="1" applyBorder="1" applyAlignment="1" applyProtection="1">
      <alignment/>
      <protection/>
    </xf>
    <xf numFmtId="0" fontId="32" fillId="38" borderId="0" xfId="0" applyFont="1" applyFill="1" applyBorder="1" applyAlignment="1" applyProtection="1">
      <alignment horizontal="left"/>
      <protection/>
    </xf>
    <xf numFmtId="0" fontId="52" fillId="38" borderId="38" xfId="0" applyFont="1" applyFill="1" applyBorder="1" applyAlignment="1" applyProtection="1">
      <alignment vertical="center"/>
      <protection/>
    </xf>
    <xf numFmtId="0" fontId="63" fillId="38" borderId="0" xfId="0" applyFont="1" applyFill="1" applyBorder="1" applyAlignment="1" applyProtection="1">
      <alignment/>
      <protection/>
    </xf>
    <xf numFmtId="0" fontId="60" fillId="38" borderId="16" xfId="0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" fillId="0" borderId="50" xfId="0" applyFont="1" applyBorder="1" applyAlignment="1" applyProtection="1">
      <alignment horizontal="right" vertical="center"/>
      <protection/>
    </xf>
    <xf numFmtId="0" fontId="2" fillId="37" borderId="14" xfId="0" applyFont="1" applyFill="1" applyBorder="1" applyAlignment="1" applyProtection="1">
      <alignment horizontal="left" vertical="top"/>
      <protection/>
    </xf>
    <xf numFmtId="0" fontId="2" fillId="37" borderId="14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right" vertical="top"/>
      <protection/>
    </xf>
    <xf numFmtId="0" fontId="26" fillId="37" borderId="14" xfId="0" applyFont="1" applyFill="1" applyBorder="1" applyAlignment="1" applyProtection="1">
      <alignment horizontal="right" vertical="top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right" vertical="top"/>
      <protection/>
    </xf>
    <xf numFmtId="0" fontId="5" fillId="37" borderId="0" xfId="0" applyFont="1" applyFill="1" applyBorder="1" applyAlignment="1" applyProtection="1">
      <alignment horizontal="right" vertical="top"/>
      <protection/>
    </xf>
    <xf numFmtId="0" fontId="26" fillId="37" borderId="0" xfId="0" applyFont="1" applyFill="1" applyBorder="1" applyAlignment="1" applyProtection="1">
      <alignment horizontal="right" vertical="top"/>
      <protection/>
    </xf>
    <xf numFmtId="0" fontId="6" fillId="37" borderId="0" xfId="0" applyFont="1" applyFill="1" applyBorder="1" applyAlignment="1" applyProtection="1">
      <alignment horizontal="right" vertical="top"/>
      <protection/>
    </xf>
    <xf numFmtId="0" fontId="0" fillId="37" borderId="0" xfId="0" applyFill="1" applyAlignment="1">
      <alignment/>
    </xf>
    <xf numFmtId="0" fontId="30" fillId="37" borderId="0" xfId="0" applyFont="1" applyFill="1" applyBorder="1" applyAlignment="1" applyProtection="1">
      <alignment horizontal="right" vertical="top" wrapText="1" shrinkToFit="1"/>
      <protection/>
    </xf>
    <xf numFmtId="0" fontId="25" fillId="37" borderId="0" xfId="0" applyFont="1" applyFill="1" applyBorder="1" applyAlignment="1" applyProtection="1">
      <alignment horizontal="right" vertical="top"/>
      <protection/>
    </xf>
    <xf numFmtId="0" fontId="6" fillId="37" borderId="0" xfId="0" applyFont="1" applyFill="1" applyBorder="1" applyAlignment="1" applyProtection="1">
      <alignment horizontal="left" vertical="top"/>
      <protection/>
    </xf>
    <xf numFmtId="0" fontId="12" fillId="42" borderId="51" xfId="57" applyFont="1" applyFill="1" applyBorder="1" applyAlignment="1">
      <alignment/>
    </xf>
    <xf numFmtId="0" fontId="12" fillId="42" borderId="42" xfId="57" applyFont="1" applyFill="1" applyBorder="1" applyAlignment="1">
      <alignment horizontal="centerContinuous"/>
    </xf>
    <xf numFmtId="0" fontId="12" fillId="42" borderId="52" xfId="57" applyFont="1" applyFill="1" applyBorder="1" applyAlignment="1">
      <alignment horizontal="centerContinuous"/>
    </xf>
    <xf numFmtId="0" fontId="12" fillId="42" borderId="43" xfId="57" applyFont="1" applyFill="1" applyBorder="1" applyAlignment="1">
      <alignment horizontal="centerContinuous"/>
    </xf>
    <xf numFmtId="0" fontId="12" fillId="42" borderId="40" xfId="57" applyFont="1" applyFill="1" applyBorder="1" applyAlignment="1">
      <alignment horizontal="centerContinuous"/>
    </xf>
    <xf numFmtId="0" fontId="12" fillId="44" borderId="0" xfId="57" applyFont="1" applyFill="1" applyBorder="1" applyAlignment="1">
      <alignment/>
    </xf>
    <xf numFmtId="0" fontId="7" fillId="45" borderId="13" xfId="59" applyFont="1" applyFill="1" applyBorder="1" applyProtection="1">
      <alignment/>
      <protection/>
    </xf>
    <xf numFmtId="0" fontId="7" fillId="45" borderId="14" xfId="59" applyFont="1" applyFill="1" applyBorder="1" applyProtection="1">
      <alignment/>
      <protection/>
    </xf>
    <xf numFmtId="0" fontId="7" fillId="45" borderId="14" xfId="59" applyFont="1" applyFill="1" applyBorder="1" applyProtection="1">
      <alignment/>
      <protection/>
    </xf>
    <xf numFmtId="0" fontId="3" fillId="45" borderId="14" xfId="59" applyFont="1" applyFill="1" applyBorder="1" applyProtection="1">
      <alignment/>
      <protection/>
    </xf>
    <xf numFmtId="0" fontId="6" fillId="45" borderId="14" xfId="59" applyFont="1" applyFill="1" applyBorder="1" applyAlignment="1" applyProtection="1">
      <alignment horizontal="right"/>
      <protection/>
    </xf>
    <xf numFmtId="0" fontId="6" fillId="45" borderId="18" xfId="59" applyFont="1" applyFill="1" applyBorder="1" applyAlignment="1" applyProtection="1">
      <alignment horizontal="right"/>
      <protection/>
    </xf>
    <xf numFmtId="0" fontId="7" fillId="45" borderId="15" xfId="59" applyFont="1" applyFill="1" applyBorder="1" applyProtection="1">
      <alignment/>
      <protection/>
    </xf>
    <xf numFmtId="0" fontId="3" fillId="46" borderId="0" xfId="0" applyFont="1" applyFill="1" applyAlignment="1">
      <alignment/>
    </xf>
    <xf numFmtId="0" fontId="7" fillId="45" borderId="0" xfId="59" applyFont="1" applyFill="1" applyBorder="1" applyProtection="1">
      <alignment/>
      <protection/>
    </xf>
    <xf numFmtId="0" fontId="7" fillId="45" borderId="0" xfId="59" applyFont="1" applyFill="1" applyBorder="1" applyProtection="1">
      <alignment/>
      <protection/>
    </xf>
    <xf numFmtId="0" fontId="3" fillId="45" borderId="0" xfId="59" applyFont="1" applyFill="1" applyBorder="1" applyProtection="1">
      <alignment/>
      <protection/>
    </xf>
    <xf numFmtId="0" fontId="6" fillId="45" borderId="0" xfId="59" applyFont="1" applyFill="1" applyBorder="1" applyAlignment="1" applyProtection="1">
      <alignment horizontal="right"/>
      <protection/>
    </xf>
    <xf numFmtId="0" fontId="6" fillId="45" borderId="16" xfId="59" applyFont="1" applyFill="1" applyBorder="1" applyAlignment="1" applyProtection="1">
      <alignment horizontal="right"/>
      <protection/>
    </xf>
    <xf numFmtId="0" fontId="41" fillId="46" borderId="15" xfId="59" applyFont="1" applyFill="1" applyBorder="1" applyProtection="1">
      <alignment/>
      <protection/>
    </xf>
    <xf numFmtId="0" fontId="0" fillId="46" borderId="0" xfId="0" applyFill="1" applyAlignment="1">
      <alignment/>
    </xf>
    <xf numFmtId="0" fontId="3" fillId="46" borderId="0" xfId="0" applyFont="1" applyFill="1" applyAlignment="1">
      <alignment horizontal="center"/>
    </xf>
    <xf numFmtId="0" fontId="16" fillId="46" borderId="0" xfId="0" applyFont="1" applyFill="1" applyAlignment="1">
      <alignment horizontal="right"/>
    </xf>
    <xf numFmtId="0" fontId="41" fillId="46" borderId="15" xfId="59" applyFont="1" applyFill="1" applyBorder="1" applyAlignment="1" applyProtection="1">
      <alignment horizontal="centerContinuous"/>
      <protection/>
    </xf>
    <xf numFmtId="0" fontId="3" fillId="46" borderId="0" xfId="0" applyFont="1" applyFill="1" applyAlignment="1">
      <alignment horizontal="centerContinuous"/>
    </xf>
    <xf numFmtId="0" fontId="0" fillId="46" borderId="0" xfId="0" applyFill="1" applyAlignment="1">
      <alignment horizontal="centerContinuous"/>
    </xf>
    <xf numFmtId="0" fontId="14" fillId="46" borderId="0" xfId="0" applyFont="1" applyFill="1" applyAlignment="1">
      <alignment horizontal="centerContinuous"/>
    </xf>
    <xf numFmtId="0" fontId="15" fillId="46" borderId="0" xfId="59" applyFill="1" applyBorder="1">
      <alignment/>
      <protection/>
    </xf>
    <xf numFmtId="0" fontId="14" fillId="46" borderId="0" xfId="0" applyFont="1" applyFill="1" applyAlignment="1">
      <alignment horizontal="right"/>
    </xf>
    <xf numFmtId="0" fontId="41" fillId="46" borderId="0" xfId="59" applyFont="1" applyFill="1" applyBorder="1" applyProtection="1">
      <alignment/>
      <protection/>
    </xf>
    <xf numFmtId="41" fontId="20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64" fillId="37" borderId="0" xfId="0" applyNumberFormat="1" applyFont="1" applyFill="1" applyBorder="1" applyAlignment="1" applyProtection="1">
      <alignment horizontal="centerContinuous" vertical="center"/>
      <protection/>
    </xf>
    <xf numFmtId="0" fontId="64" fillId="0" borderId="0" xfId="0" applyFont="1" applyAlignment="1">
      <alignment/>
    </xf>
    <xf numFmtId="0" fontId="64" fillId="37" borderId="0" xfId="0" applyFont="1" applyFill="1" applyAlignment="1">
      <alignment horizontal="centerContinuous" vertical="center"/>
    </xf>
    <xf numFmtId="0" fontId="64" fillId="37" borderId="0" xfId="0" applyFont="1" applyFill="1" applyBorder="1" applyAlignment="1" applyProtection="1">
      <alignment horizontal="right" vertical="top"/>
      <protection/>
    </xf>
    <xf numFmtId="0" fontId="64" fillId="0" borderId="0" xfId="0" applyFont="1" applyAlignment="1">
      <alignment horizontal="right" vertical="center"/>
    </xf>
    <xf numFmtId="0" fontId="64" fillId="37" borderId="0" xfId="0" applyFont="1" applyFill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right" vertical="top"/>
      <protection/>
    </xf>
    <xf numFmtId="0" fontId="64" fillId="0" borderId="0" xfId="0" applyFont="1" applyFill="1" applyBorder="1" applyAlignment="1" applyProtection="1">
      <alignment horizontal="right" vertical="top"/>
      <protection/>
    </xf>
    <xf numFmtId="165" fontId="64" fillId="37" borderId="0" xfId="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16" xfId="0" applyFont="1" applyFill="1" applyBorder="1" applyAlignment="1" applyProtection="1">
      <alignment horizontal="right" vertical="top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37" xfId="0" applyNumberFormat="1" applyFont="1" applyBorder="1" applyAlignment="1" applyProtection="1">
      <alignment horizontal="left" vertical="center"/>
      <protection/>
    </xf>
    <xf numFmtId="165" fontId="6" fillId="0" borderId="15" xfId="0" applyNumberFormat="1" applyFont="1" applyBorder="1" applyAlignment="1" applyProtection="1">
      <alignment horizontal="left"/>
      <protection/>
    </xf>
    <xf numFmtId="165" fontId="6" fillId="0" borderId="15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Continuous" vertical="center"/>
      <protection/>
    </xf>
    <xf numFmtId="165" fontId="3" fillId="0" borderId="15" xfId="0" applyNumberFormat="1" applyFont="1" applyBorder="1" applyAlignment="1" applyProtection="1">
      <alignment horizontal="centerContinuous"/>
      <protection/>
    </xf>
    <xf numFmtId="0" fontId="3" fillId="37" borderId="0" xfId="0" applyFont="1" applyFill="1" applyBorder="1" applyAlignment="1" applyProtection="1">
      <alignment horizontal="left" vertical="top"/>
      <protection/>
    </xf>
    <xf numFmtId="0" fontId="3" fillId="37" borderId="0" xfId="0" applyFont="1" applyFill="1" applyBorder="1" applyAlignment="1" applyProtection="1">
      <alignment horizontal="right" vertical="top" wrapText="1" shrinkToFit="1"/>
      <protection/>
    </xf>
    <xf numFmtId="0" fontId="3" fillId="37" borderId="0" xfId="57" applyFont="1" applyFill="1" applyBorder="1" applyAlignment="1">
      <alignment/>
    </xf>
    <xf numFmtId="0" fontId="0" fillId="0" borderId="0" xfId="0" applyAlignment="1">
      <alignment horizontal="left" vertical="justify" wrapText="1" readingOrder="1"/>
    </xf>
    <xf numFmtId="0" fontId="25" fillId="0" borderId="16" xfId="0" applyFont="1" applyFill="1" applyBorder="1" applyAlignment="1" applyProtection="1">
      <alignment horizontal="left" vertical="justify" wrapText="1" readingOrder="1"/>
      <protection/>
    </xf>
    <xf numFmtId="0" fontId="25" fillId="0" borderId="0" xfId="0" applyFont="1" applyBorder="1" applyAlignment="1" applyProtection="1">
      <alignment horizontal="left" vertical="justify" wrapText="1" readingOrder="1"/>
      <protection/>
    </xf>
    <xf numFmtId="0" fontId="3" fillId="0" borderId="0" xfId="0" applyFont="1" applyFill="1" applyBorder="1" applyAlignment="1" applyProtection="1">
      <alignment horizontal="left" vertical="justify" wrapText="1" readingOrder="1"/>
      <protection/>
    </xf>
    <xf numFmtId="0" fontId="25" fillId="0" borderId="0" xfId="0" applyFont="1" applyFill="1" applyBorder="1" applyAlignment="1" applyProtection="1">
      <alignment horizontal="left" vertical="justify" wrapText="1" readingOrder="1"/>
      <protection/>
    </xf>
    <xf numFmtId="0" fontId="3" fillId="37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25" fillId="37" borderId="16" xfId="59" applyFont="1" applyFill="1" applyBorder="1" applyAlignment="1" applyProtection="1">
      <alignment horizontal="centerContinuous" vertical="center"/>
      <protection/>
    </xf>
    <xf numFmtId="0" fontId="0" fillId="40" borderId="11" xfId="0" applyFill="1" applyBorder="1" applyAlignment="1">
      <alignment/>
    </xf>
    <xf numFmtId="0" fontId="3" fillId="46" borderId="0" xfId="0" applyFont="1" applyFill="1" applyBorder="1" applyAlignment="1" applyProtection="1">
      <alignment/>
      <protection/>
    </xf>
    <xf numFmtId="0" fontId="3" fillId="46" borderId="0" xfId="0" applyFont="1" applyFill="1" applyBorder="1" applyAlignment="1" applyProtection="1">
      <alignment/>
      <protection/>
    </xf>
    <xf numFmtId="0" fontId="26" fillId="37" borderId="14" xfId="59" applyFont="1" applyFill="1" applyBorder="1" applyAlignment="1" applyProtection="1">
      <alignment horizontal="right" vertical="top"/>
      <protection/>
    </xf>
    <xf numFmtId="0" fontId="26" fillId="37" borderId="0" xfId="59" applyFont="1" applyFill="1" applyBorder="1" applyAlignment="1" applyProtection="1">
      <alignment horizontal="right" vertical="top"/>
      <protection/>
    </xf>
    <xf numFmtId="0" fontId="25" fillId="37" borderId="0" xfId="59" applyFont="1" applyFill="1" applyBorder="1" applyAlignment="1" applyProtection="1">
      <alignment horizontal="right" vertical="top"/>
      <protection/>
    </xf>
    <xf numFmtId="0" fontId="6" fillId="39" borderId="25" xfId="59" applyFont="1" applyFill="1" applyBorder="1" applyAlignment="1" applyProtection="1">
      <alignment horizontal="right"/>
      <protection/>
    </xf>
    <xf numFmtId="0" fontId="0" fillId="38" borderId="53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54" xfId="0" applyFill="1" applyBorder="1" applyAlignment="1" applyProtection="1">
      <alignment/>
      <protection/>
    </xf>
    <xf numFmtId="0" fontId="0" fillId="38" borderId="37" xfId="0" applyFill="1" applyBorder="1" applyAlignment="1" applyProtection="1">
      <alignment/>
      <protection/>
    </xf>
    <xf numFmtId="0" fontId="35" fillId="38" borderId="0" xfId="0" applyFont="1" applyFill="1" applyAlignment="1" applyProtection="1">
      <alignment vertical="center"/>
      <protection/>
    </xf>
    <xf numFmtId="0" fontId="35" fillId="38" borderId="0" xfId="0" applyFont="1" applyFill="1" applyAlignment="1" applyProtection="1">
      <alignment horizontal="center"/>
      <protection/>
    </xf>
    <xf numFmtId="0" fontId="60" fillId="38" borderId="0" xfId="0" applyFont="1" applyFill="1" applyAlignment="1" applyProtection="1">
      <alignment horizontal="center"/>
      <protection/>
    </xf>
    <xf numFmtId="0" fontId="60" fillId="38" borderId="0" xfId="0" applyFont="1" applyFill="1" applyAlignment="1" applyProtection="1">
      <alignment/>
      <protection/>
    </xf>
    <xf numFmtId="0" fontId="0" fillId="38" borderId="50" xfId="0" applyFill="1" applyBorder="1" applyAlignment="1" applyProtection="1">
      <alignment/>
      <protection/>
    </xf>
    <xf numFmtId="0" fontId="35" fillId="38" borderId="0" xfId="0" applyFont="1" applyFill="1" applyAlignment="1" applyProtection="1">
      <alignment horizontal="left"/>
      <protection/>
    </xf>
    <xf numFmtId="0" fontId="35" fillId="41" borderId="55" xfId="0" applyFont="1" applyFill="1" applyBorder="1" applyAlignment="1" applyProtection="1">
      <alignment horizontal="center"/>
      <protection/>
    </xf>
    <xf numFmtId="0" fontId="35" fillId="41" borderId="55" xfId="0" applyFont="1" applyFill="1" applyBorder="1" applyAlignment="1" applyProtection="1">
      <alignment horizontal="center" wrapText="1"/>
      <protection/>
    </xf>
    <xf numFmtId="0" fontId="35" fillId="42" borderId="55" xfId="0" applyFont="1" applyFill="1" applyBorder="1" applyAlignment="1" applyProtection="1">
      <alignment horizontal="center" vertical="center"/>
      <protection/>
    </xf>
    <xf numFmtId="0" fontId="60" fillId="38" borderId="0" xfId="0" applyFont="1" applyFill="1" applyAlignment="1" applyProtection="1">
      <alignment horizontal="center" wrapText="1"/>
      <protection/>
    </xf>
    <xf numFmtId="0" fontId="60" fillId="38" borderId="0" xfId="0" applyFont="1" applyFill="1" applyBorder="1" applyAlignment="1" applyProtection="1">
      <alignment/>
      <protection/>
    </xf>
    <xf numFmtId="0" fontId="60" fillId="38" borderId="38" xfId="0" applyFont="1" applyFill="1" applyBorder="1" applyAlignment="1" applyProtection="1">
      <alignment horizontal="left"/>
      <protection/>
    </xf>
    <xf numFmtId="0" fontId="60" fillId="38" borderId="38" xfId="0" applyFont="1" applyFill="1" applyBorder="1" applyAlignment="1" applyProtection="1">
      <alignment horizontal="center"/>
      <protection/>
    </xf>
    <xf numFmtId="0" fontId="60" fillId="38" borderId="0" xfId="0" applyFont="1" applyFill="1" applyAlignment="1" applyProtection="1">
      <alignment horizontal="left"/>
      <protection/>
    </xf>
    <xf numFmtId="0" fontId="60" fillId="38" borderId="56" xfId="0" applyFont="1" applyFill="1" applyBorder="1" applyAlignment="1" applyProtection="1">
      <alignment horizontal="center"/>
      <protection/>
    </xf>
    <xf numFmtId="0" fontId="0" fillId="38" borderId="57" xfId="0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readingOrder="2"/>
      <protection/>
    </xf>
    <xf numFmtId="0" fontId="3" fillId="0" borderId="16" xfId="0" applyFont="1" applyFill="1" applyBorder="1" applyAlignment="1" applyProtection="1">
      <alignment/>
      <protection/>
    </xf>
    <xf numFmtId="0" fontId="12" fillId="41" borderId="0" xfId="58" applyFont="1" applyFill="1" applyBorder="1" applyAlignment="1">
      <alignment horizontal="center"/>
      <protection/>
    </xf>
    <xf numFmtId="0" fontId="13" fillId="41" borderId="22" xfId="58" applyFont="1" applyFill="1" applyBorder="1" applyAlignment="1" applyProtection="1">
      <alignment horizontal="right"/>
      <protection/>
    </xf>
    <xf numFmtId="0" fontId="13" fillId="41" borderId="0" xfId="58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38" borderId="15" xfId="58" applyFont="1" applyFill="1" applyBorder="1" applyAlignment="1" applyProtection="1">
      <alignment horizontal="left"/>
      <protection/>
    </xf>
    <xf numFmtId="0" fontId="0" fillId="38" borderId="0" xfId="0" applyFont="1" applyFill="1" applyBorder="1" applyAlignment="1">
      <alignment/>
    </xf>
    <xf numFmtId="0" fontId="21" fillId="38" borderId="21" xfId="58" applyFont="1" applyFill="1" applyBorder="1" applyAlignment="1" applyProtection="1">
      <alignment horizontal="left"/>
      <protection/>
    </xf>
    <xf numFmtId="0" fontId="20" fillId="38" borderId="0" xfId="0" applyFont="1" applyFill="1" applyBorder="1" applyAlignment="1" applyProtection="1">
      <alignment horizontal="centerContinuous"/>
      <protection/>
    </xf>
    <xf numFmtId="37" fontId="21" fillId="47" borderId="10" xfId="0" applyNumberFormat="1" applyFont="1" applyFill="1" applyBorder="1" applyAlignment="1" applyProtection="1">
      <alignment/>
      <protection/>
    </xf>
    <xf numFmtId="37" fontId="46" fillId="0" borderId="0" xfId="0" applyNumberFormat="1" applyFont="1" applyBorder="1" applyAlignment="1" applyProtection="1">
      <alignment/>
      <protection/>
    </xf>
    <xf numFmtId="0" fontId="21" fillId="45" borderId="15" xfId="58" applyFont="1" applyFill="1" applyBorder="1" applyAlignment="1" applyProtection="1">
      <alignment horizontal="left"/>
      <protection/>
    </xf>
    <xf numFmtId="0" fontId="3" fillId="45" borderId="0" xfId="0" applyFont="1" applyFill="1" applyBorder="1" applyAlignment="1" applyProtection="1">
      <alignment/>
      <protection/>
    </xf>
    <xf numFmtId="0" fontId="0" fillId="45" borderId="0" xfId="0" applyFont="1" applyFill="1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7" fillId="38" borderId="0" xfId="0" applyFont="1" applyFill="1" applyBorder="1" applyAlignment="1" applyProtection="1">
      <alignment horizontal="left" vertical="center"/>
      <protection/>
    </xf>
    <xf numFmtId="166" fontId="3" fillId="38" borderId="0" xfId="0" applyNumberFormat="1" applyFont="1" applyFill="1" applyBorder="1" applyAlignment="1" applyProtection="1">
      <alignment/>
      <protection/>
    </xf>
    <xf numFmtId="166" fontId="12" fillId="41" borderId="0" xfId="0" applyNumberFormat="1" applyFont="1" applyFill="1" applyBorder="1" applyAlignment="1" applyProtection="1">
      <alignment horizontal="center"/>
      <protection/>
    </xf>
    <xf numFmtId="166" fontId="55" fillId="37" borderId="55" xfId="57" applyNumberFormat="1" applyFont="1" applyFill="1" applyBorder="1" applyAlignment="1" applyProtection="1">
      <alignment/>
      <protection locked="0"/>
    </xf>
    <xf numFmtId="164" fontId="46" fillId="38" borderId="11" xfId="0" applyNumberFormat="1" applyFont="1" applyFill="1" applyBorder="1" applyAlignment="1" applyProtection="1">
      <alignment/>
      <protection/>
    </xf>
    <xf numFmtId="164" fontId="46" fillId="38" borderId="19" xfId="0" applyNumberFormat="1" applyFont="1" applyFill="1" applyBorder="1" applyAlignment="1" applyProtection="1">
      <alignment/>
      <protection/>
    </xf>
    <xf numFmtId="164" fontId="3" fillId="38" borderId="0" xfId="0" applyNumberFormat="1" applyFont="1" applyFill="1" applyBorder="1" applyAlignment="1" applyProtection="1">
      <alignment/>
      <protection/>
    </xf>
    <xf numFmtId="164" fontId="20" fillId="38" borderId="0" xfId="0" applyNumberFormat="1" applyFont="1" applyFill="1" applyBorder="1" applyAlignment="1" applyProtection="1">
      <alignment horizontal="center" vertical="center"/>
      <protection/>
    </xf>
    <xf numFmtId="164" fontId="3" fillId="38" borderId="0" xfId="0" applyNumberFormat="1" applyFont="1" applyFill="1" applyBorder="1" applyAlignment="1" applyProtection="1">
      <alignment horizontal="center" vertical="center"/>
      <protection/>
    </xf>
    <xf numFmtId="164" fontId="0" fillId="38" borderId="0" xfId="0" applyNumberFormat="1" applyFont="1" applyFill="1" applyBorder="1" applyAlignment="1" applyProtection="1">
      <alignment/>
      <protection/>
    </xf>
    <xf numFmtId="164" fontId="3" fillId="38" borderId="19" xfId="0" applyNumberFormat="1" applyFont="1" applyFill="1" applyBorder="1" applyAlignment="1" applyProtection="1">
      <alignment/>
      <protection/>
    </xf>
    <xf numFmtId="164" fontId="14" fillId="38" borderId="0" xfId="0" applyNumberFormat="1" applyFont="1" applyFill="1" applyBorder="1" applyAlignment="1" applyProtection="1">
      <alignment/>
      <protection/>
    </xf>
    <xf numFmtId="164" fontId="66" fillId="38" borderId="0" xfId="0" applyNumberFormat="1" applyFont="1" applyFill="1" applyBorder="1" applyAlignment="1" applyProtection="1">
      <alignment/>
      <protection/>
    </xf>
    <xf numFmtId="164" fontId="66" fillId="38" borderId="0" xfId="0" applyNumberFormat="1" applyFont="1" applyFill="1" applyBorder="1" applyAlignment="1" applyProtection="1">
      <alignment horizontal="center"/>
      <protection/>
    </xf>
    <xf numFmtId="164" fontId="66" fillId="38" borderId="0" xfId="0" applyNumberFormat="1" applyFont="1" applyFill="1" applyBorder="1" applyAlignment="1" applyProtection="1">
      <alignment horizontal="right"/>
      <protection/>
    </xf>
    <xf numFmtId="164" fontId="67" fillId="38" borderId="0" xfId="0" applyNumberFormat="1" applyFont="1" applyFill="1" applyBorder="1" applyAlignment="1" applyProtection="1">
      <alignment/>
      <protection/>
    </xf>
    <xf numFmtId="164" fontId="0" fillId="38" borderId="0" xfId="0" applyNumberFormat="1" applyFont="1" applyFill="1" applyBorder="1" applyAlignment="1" applyProtection="1">
      <alignment horizontal="right"/>
      <protection/>
    </xf>
    <xf numFmtId="164" fontId="3" fillId="38" borderId="22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3" fillId="38" borderId="14" xfId="0" applyNumberFormat="1" applyFont="1" applyFill="1" applyBorder="1" applyAlignment="1" applyProtection="1">
      <alignment/>
      <protection/>
    </xf>
    <xf numFmtId="164" fontId="0" fillId="38" borderId="22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38" borderId="0" xfId="0" applyNumberFormat="1" applyFont="1" applyFill="1" applyBorder="1" applyAlignment="1" applyProtection="1">
      <alignment horizontal="centerContinuous"/>
      <protection/>
    </xf>
    <xf numFmtId="164" fontId="3" fillId="35" borderId="0" xfId="0" applyNumberFormat="1" applyFont="1" applyFill="1" applyBorder="1" applyAlignment="1" applyProtection="1">
      <alignment/>
      <protection/>
    </xf>
    <xf numFmtId="164" fontId="12" fillId="38" borderId="0" xfId="0" applyNumberFormat="1" applyFont="1" applyFill="1" applyBorder="1" applyAlignment="1" applyProtection="1">
      <alignment/>
      <protection/>
    </xf>
    <xf numFmtId="164" fontId="49" fillId="38" borderId="0" xfId="0" applyNumberFormat="1" applyFont="1" applyFill="1" applyBorder="1" applyAlignment="1" applyProtection="1">
      <alignment/>
      <protection/>
    </xf>
    <xf numFmtId="164" fontId="49" fillId="38" borderId="0" xfId="0" applyNumberFormat="1" applyFont="1" applyFill="1" applyBorder="1" applyAlignment="1" applyProtection="1">
      <alignment horizontal="right"/>
      <protection/>
    </xf>
    <xf numFmtId="164" fontId="51" fillId="0" borderId="58" xfId="0" applyNumberFormat="1" applyFont="1" applyFill="1" applyBorder="1" applyAlignment="1" applyProtection="1">
      <alignment/>
      <protection/>
    </xf>
    <xf numFmtId="164" fontId="51" fillId="0" borderId="59" xfId="0" applyNumberFormat="1" applyFont="1" applyFill="1" applyBorder="1" applyAlignment="1" applyProtection="1">
      <alignment/>
      <protection/>
    </xf>
    <xf numFmtId="164" fontId="50" fillId="0" borderId="0" xfId="0" applyNumberFormat="1" applyFont="1" applyBorder="1" applyAlignment="1" applyProtection="1">
      <alignment/>
      <protection/>
    </xf>
    <xf numFmtId="41" fontId="0" fillId="38" borderId="0" xfId="0" applyNumberFormat="1" applyFont="1" applyFill="1" applyBorder="1" applyAlignment="1" applyProtection="1">
      <alignment horizontal="center"/>
      <protection/>
    </xf>
    <xf numFmtId="41" fontId="20" fillId="48" borderId="10" xfId="0" applyNumberFormat="1" applyFont="1" applyFill="1" applyBorder="1" applyAlignment="1" applyProtection="1">
      <alignment/>
      <protection/>
    </xf>
    <xf numFmtId="41" fontId="0" fillId="38" borderId="0" xfId="0" applyNumberFormat="1" applyFont="1" applyFill="1" applyBorder="1" applyAlignment="1" applyProtection="1">
      <alignment/>
      <protection/>
    </xf>
    <xf numFmtId="41" fontId="0" fillId="38" borderId="22" xfId="0" applyNumberFormat="1" applyFont="1" applyFill="1" applyBorder="1" applyAlignment="1" applyProtection="1">
      <alignment horizontal="center"/>
      <protection/>
    </xf>
    <xf numFmtId="41" fontId="0" fillId="38" borderId="0" xfId="0" applyNumberFormat="1" applyFont="1" applyFill="1" applyBorder="1" applyAlignment="1" applyProtection="1" quotePrefix="1">
      <alignment horizontal="center"/>
      <protection/>
    </xf>
    <xf numFmtId="41" fontId="44" fillId="0" borderId="10" xfId="0" applyNumberFormat="1" applyFont="1" applyBorder="1" applyAlignment="1" applyProtection="1">
      <alignment/>
      <protection locked="0"/>
    </xf>
    <xf numFmtId="41" fontId="3" fillId="38" borderId="0" xfId="0" applyNumberFormat="1" applyFont="1" applyFill="1" applyBorder="1" applyAlignment="1" applyProtection="1">
      <alignment/>
      <protection/>
    </xf>
    <xf numFmtId="41" fontId="44" fillId="0" borderId="60" xfId="0" applyNumberFormat="1" applyFont="1" applyBorder="1" applyAlignment="1" applyProtection="1">
      <alignment/>
      <protection locked="0"/>
    </xf>
    <xf numFmtId="41" fontId="68" fillId="0" borderId="61" xfId="0" applyNumberFormat="1" applyFont="1" applyFill="1" applyBorder="1" applyAlignment="1" applyProtection="1">
      <alignment/>
      <protection locked="0"/>
    </xf>
    <xf numFmtId="41" fontId="68" fillId="0" borderId="61" xfId="0" applyNumberFormat="1" applyFont="1" applyBorder="1" applyAlignment="1" applyProtection="1">
      <alignment/>
      <protection locked="0"/>
    </xf>
    <xf numFmtId="41" fontId="68" fillId="0" borderId="62" xfId="0" applyNumberFormat="1" applyFont="1" applyFill="1" applyBorder="1" applyAlignment="1" applyProtection="1">
      <alignment/>
      <protection locked="0"/>
    </xf>
    <xf numFmtId="164" fontId="16" fillId="46" borderId="0" xfId="0" applyNumberFormat="1" applyFont="1" applyFill="1" applyAlignment="1">
      <alignment horizontal="right"/>
    </xf>
    <xf numFmtId="164" fontId="0" fillId="46" borderId="0" xfId="0" applyNumberFormat="1" applyFill="1" applyAlignment="1">
      <alignment/>
    </xf>
    <xf numFmtId="0" fontId="26" fillId="37" borderId="14" xfId="0" applyFont="1" applyFill="1" applyBorder="1" applyAlignment="1" applyProtection="1">
      <alignment horizontal="left" vertical="top"/>
      <protection/>
    </xf>
    <xf numFmtId="0" fontId="0" fillId="37" borderId="14" xfId="0" applyFont="1" applyFill="1" applyBorder="1" applyAlignment="1" applyProtection="1">
      <alignment horizontal="right" vertical="top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37" borderId="0" xfId="0" applyFont="1" applyFill="1" applyBorder="1" applyAlignment="1" applyProtection="1">
      <alignment horizontal="right" vertical="top"/>
      <protection/>
    </xf>
    <xf numFmtId="0" fontId="0" fillId="0" borderId="16" xfId="0" applyBorder="1" applyAlignment="1">
      <alignment/>
    </xf>
    <xf numFmtId="165" fontId="3" fillId="37" borderId="15" xfId="0" applyNumberFormat="1" applyFont="1" applyFill="1" applyBorder="1" applyAlignment="1" applyProtection="1">
      <alignment vertical="center"/>
      <protection/>
    </xf>
    <xf numFmtId="0" fontId="64" fillId="0" borderId="0" xfId="0" applyFont="1" applyBorder="1" applyAlignment="1">
      <alignment/>
    </xf>
    <xf numFmtId="0" fontId="64" fillId="37" borderId="0" xfId="0" applyFont="1" applyFill="1" applyBorder="1" applyAlignment="1">
      <alignment horizontal="centerContinuous" vertical="center"/>
    </xf>
    <xf numFmtId="0" fontId="64" fillId="0" borderId="0" xfId="0" applyFont="1" applyBorder="1" applyAlignment="1">
      <alignment horizontal="right" vertical="center"/>
    </xf>
    <xf numFmtId="165" fontId="7" fillId="37" borderId="37" xfId="0" applyNumberFormat="1" applyFont="1" applyFill="1" applyBorder="1" applyAlignment="1" applyProtection="1">
      <alignment vertical="center"/>
      <protection/>
    </xf>
    <xf numFmtId="0" fontId="25" fillId="37" borderId="22" xfId="0" applyFont="1" applyFill="1" applyBorder="1" applyAlignment="1" applyProtection="1">
      <alignment horizontal="right" vertical="top"/>
      <protection/>
    </xf>
    <xf numFmtId="0" fontId="70" fillId="38" borderId="14" xfId="0" applyFon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71" fillId="38" borderId="0" xfId="0" applyFont="1" applyFill="1" applyBorder="1" applyAlignment="1" applyProtection="1">
      <alignment/>
      <protection/>
    </xf>
    <xf numFmtId="0" fontId="41" fillId="38" borderId="0" xfId="0" applyFont="1" applyFill="1" applyBorder="1" applyAlignment="1" applyProtection="1">
      <alignment/>
      <protection/>
    </xf>
    <xf numFmtId="41" fontId="3" fillId="38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50" xfId="0" applyFill="1" applyBorder="1" applyAlignment="1">
      <alignment/>
    </xf>
    <xf numFmtId="0" fontId="54" fillId="38" borderId="37" xfId="0" applyFont="1" applyFill="1" applyBorder="1" applyAlignment="1" applyProtection="1">
      <alignment/>
      <protection/>
    </xf>
    <xf numFmtId="0" fontId="0" fillId="38" borderId="37" xfId="0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56" xfId="0" applyFill="1" applyBorder="1" applyAlignment="1">
      <alignment/>
    </xf>
    <xf numFmtId="0" fontId="0" fillId="38" borderId="57" xfId="0" applyFill="1" applyBorder="1" applyAlignment="1">
      <alignment/>
    </xf>
    <xf numFmtId="0" fontId="69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8" borderId="52" xfId="0" applyFill="1" applyBorder="1" applyAlignment="1">
      <alignment/>
    </xf>
    <xf numFmtId="0" fontId="4" fillId="37" borderId="14" xfId="0" applyFont="1" applyFill="1" applyBorder="1" applyAlignment="1" applyProtection="1">
      <alignment horizontal="right" vertical="top"/>
      <protection/>
    </xf>
    <xf numFmtId="0" fontId="0" fillId="37" borderId="20" xfId="59" applyFont="1" applyFill="1" applyBorder="1" applyProtection="1">
      <alignment/>
      <protection/>
    </xf>
    <xf numFmtId="0" fontId="15" fillId="37" borderId="20" xfId="59" applyFill="1" applyBorder="1" applyProtection="1">
      <alignment/>
      <protection/>
    </xf>
    <xf numFmtId="0" fontId="15" fillId="37" borderId="54" xfId="59" applyFill="1" applyBorder="1" applyProtection="1">
      <alignment/>
      <protection/>
    </xf>
    <xf numFmtId="0" fontId="0" fillId="37" borderId="0" xfId="0" applyFont="1" applyFill="1" applyBorder="1" applyAlignment="1" applyProtection="1">
      <alignment horizontal="right" vertical="top"/>
      <protection/>
    </xf>
    <xf numFmtId="0" fontId="0" fillId="37" borderId="0" xfId="59" applyFont="1" applyFill="1" applyProtection="1">
      <alignment/>
      <protection/>
    </xf>
    <xf numFmtId="0" fontId="15" fillId="37" borderId="0" xfId="59" applyFill="1" applyProtection="1">
      <alignment/>
      <protection/>
    </xf>
    <xf numFmtId="0" fontId="15" fillId="37" borderId="50" xfId="59" applyFill="1" applyBorder="1" applyProtection="1">
      <alignment/>
      <protection/>
    </xf>
    <xf numFmtId="0" fontId="3" fillId="37" borderId="0" xfId="0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/>
      <protection/>
    </xf>
    <xf numFmtId="165" fontId="6" fillId="37" borderId="15" xfId="0" applyNumberFormat="1" applyFont="1" applyFill="1" applyBorder="1" applyAlignment="1" applyProtection="1">
      <alignment horizontal="centerContinuous"/>
      <protection/>
    </xf>
    <xf numFmtId="165" fontId="6" fillId="37" borderId="0" xfId="0" applyNumberFormat="1" applyFont="1" applyFill="1" applyBorder="1" applyAlignment="1" applyProtection="1">
      <alignment horizontal="centerContinuous"/>
      <protection/>
    </xf>
    <xf numFmtId="165" fontId="6" fillId="37" borderId="0" xfId="0" applyNumberFormat="1" applyFont="1" applyFill="1" applyBorder="1" applyAlignment="1" applyProtection="1">
      <alignment horizontal="center"/>
      <protection/>
    </xf>
    <xf numFmtId="165" fontId="6" fillId="37" borderId="0" xfId="0" applyNumberFormat="1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/>
      <protection/>
    </xf>
    <xf numFmtId="0" fontId="61" fillId="36" borderId="25" xfId="0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 vertical="top"/>
      <protection/>
    </xf>
    <xf numFmtId="0" fontId="58" fillId="37" borderId="0" xfId="57" applyFont="1" applyFill="1" applyBorder="1" applyAlignment="1">
      <alignment/>
    </xf>
    <xf numFmtId="0" fontId="32" fillId="37" borderId="0" xfId="57" applyFont="1" applyFill="1" applyBorder="1" applyAlignment="1">
      <alignment horizontal="centerContinuous"/>
    </xf>
    <xf numFmtId="0" fontId="0" fillId="43" borderId="53" xfId="0" applyFill="1" applyBorder="1" applyAlignment="1">
      <alignment/>
    </xf>
    <xf numFmtId="0" fontId="0" fillId="43" borderId="20" xfId="0" applyFill="1" applyBorder="1" applyAlignment="1">
      <alignment/>
    </xf>
    <xf numFmtId="0" fontId="32" fillId="37" borderId="37" xfId="57" applyFont="1" applyFill="1" applyBorder="1" applyAlignment="1">
      <alignment/>
    </xf>
    <xf numFmtId="0" fontId="6" fillId="37" borderId="37" xfId="57" applyFont="1" applyFill="1" applyBorder="1" applyAlignment="1">
      <alignment/>
    </xf>
    <xf numFmtId="170" fontId="35" fillId="37" borderId="37" xfId="57" applyNumberFormat="1" applyFont="1" applyFill="1" applyBorder="1" applyAlignment="1">
      <alignment horizontal="left" vertical="center"/>
    </xf>
    <xf numFmtId="0" fontId="12" fillId="42" borderId="64" xfId="57" applyFont="1" applyFill="1" applyBorder="1" applyAlignment="1">
      <alignment/>
    </xf>
    <xf numFmtId="0" fontId="26" fillId="37" borderId="0" xfId="57" applyFont="1" applyFill="1" applyBorder="1" applyAlignment="1">
      <alignment/>
    </xf>
    <xf numFmtId="0" fontId="26" fillId="37" borderId="50" xfId="0" applyFont="1" applyFill="1" applyBorder="1" applyAlignment="1">
      <alignment horizontal="right" vertical="top"/>
    </xf>
    <xf numFmtId="0" fontId="61" fillId="37" borderId="50" xfId="0" applyFont="1" applyFill="1" applyBorder="1" applyAlignment="1">
      <alignment horizontal="right" vertical="top"/>
    </xf>
    <xf numFmtId="0" fontId="7" fillId="37" borderId="0" xfId="59" applyFont="1" applyFill="1" applyAlignment="1" applyProtection="1">
      <alignment horizontal="right"/>
      <protection/>
    </xf>
    <xf numFmtId="0" fontId="0" fillId="0" borderId="16" xfId="0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5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37" borderId="0" xfId="0" applyFont="1" applyFill="1" applyBorder="1" applyAlignment="1" applyProtection="1">
      <alignment horizontal="right" vertical="top"/>
      <protection/>
    </xf>
    <xf numFmtId="0" fontId="26" fillId="37" borderId="0" xfId="57" applyFont="1" applyFill="1" applyBorder="1" applyAlignment="1">
      <alignment/>
    </xf>
    <xf numFmtId="0" fontId="25" fillId="36" borderId="25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2" fillId="41" borderId="47" xfId="0" applyFont="1" applyFill="1" applyBorder="1" applyAlignment="1" applyProtection="1">
      <alignment/>
      <protection/>
    </xf>
    <xf numFmtId="169" fontId="64" fillId="0" borderId="0" xfId="0" applyNumberFormat="1" applyFont="1" applyBorder="1" applyAlignment="1" applyProtection="1">
      <alignment horizontal="center" vertical="center"/>
      <protection/>
    </xf>
    <xf numFmtId="169" fontId="64" fillId="0" borderId="0" xfId="0" applyNumberFormat="1" applyFont="1" applyBorder="1" applyAlignment="1" applyProtection="1">
      <alignment horizontal="centerContinuous" vertical="center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169" fontId="64" fillId="37" borderId="0" xfId="0" applyNumberFormat="1" applyFont="1" applyFill="1" applyBorder="1" applyAlignment="1" applyProtection="1">
      <alignment horizontal="left" vertical="center"/>
      <protection/>
    </xf>
    <xf numFmtId="169" fontId="3" fillId="37" borderId="0" xfId="0" applyNumberFormat="1" applyFont="1" applyFill="1" applyBorder="1" applyAlignment="1" applyProtection="1">
      <alignment horizontal="left" vertical="center"/>
      <protection/>
    </xf>
    <xf numFmtId="169" fontId="3" fillId="0" borderId="0" xfId="0" applyNumberFormat="1" applyFont="1" applyBorder="1" applyAlignment="1" applyProtection="1">
      <alignment horizontal="centerContinuous" vertical="center"/>
      <protection/>
    </xf>
    <xf numFmtId="169" fontId="3" fillId="0" borderId="0" xfId="0" applyNumberFormat="1" applyFont="1" applyBorder="1" applyAlignment="1" applyProtection="1">
      <alignment horizontal="left" vertical="center"/>
      <protection/>
    </xf>
    <xf numFmtId="169" fontId="35" fillId="37" borderId="0" xfId="57" applyNumberFormat="1" applyFont="1" applyFill="1" applyBorder="1" applyAlignment="1">
      <alignment horizontal="left" vertical="center"/>
    </xf>
    <xf numFmtId="169" fontId="11" fillId="0" borderId="0" xfId="0" applyNumberFormat="1" applyFont="1" applyBorder="1" applyAlignment="1" applyProtection="1">
      <alignment horizontal="centerContinuous" vertical="center"/>
      <protection/>
    </xf>
    <xf numFmtId="0" fontId="15" fillId="0" borderId="15" xfId="59" applyFont="1" applyBorder="1">
      <alignment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3" fillId="38" borderId="22" xfId="0" applyFont="1" applyFill="1" applyBorder="1" applyAlignment="1" applyProtection="1">
      <alignment/>
      <protection/>
    </xf>
    <xf numFmtId="165" fontId="3" fillId="37" borderId="37" xfId="0" applyNumberFormat="1" applyFont="1" applyFill="1" applyBorder="1" applyAlignment="1" applyProtection="1">
      <alignment horizontal="right" vertical="center"/>
      <protection/>
    </xf>
    <xf numFmtId="0" fontId="14" fillId="38" borderId="56" xfId="0" applyFont="1" applyFill="1" applyBorder="1" applyAlignment="1">
      <alignment/>
    </xf>
    <xf numFmtId="164" fontId="21" fillId="38" borderId="0" xfId="0" applyNumberFormat="1" applyFont="1" applyFill="1" applyBorder="1" applyAlignment="1" applyProtection="1">
      <alignment/>
      <protection/>
    </xf>
    <xf numFmtId="172" fontId="46" fillId="0" borderId="10" xfId="0" applyNumberFormat="1" applyFont="1" applyBorder="1" applyAlignment="1" applyProtection="1">
      <alignment/>
      <protection locked="0"/>
    </xf>
    <xf numFmtId="172" fontId="46" fillId="0" borderId="33" xfId="0" applyNumberFormat="1" applyFont="1" applyBorder="1" applyAlignment="1" applyProtection="1">
      <alignment/>
      <protection locked="0"/>
    </xf>
    <xf numFmtId="172" fontId="47" fillId="47" borderId="10" xfId="0" applyNumberFormat="1" applyFont="1" applyFill="1" applyBorder="1" applyAlignment="1" applyProtection="1">
      <alignment/>
      <protection/>
    </xf>
    <xf numFmtId="172" fontId="11" fillId="47" borderId="55" xfId="0" applyNumberFormat="1" applyFont="1" applyFill="1" applyBorder="1" applyAlignment="1" applyProtection="1">
      <alignment/>
      <protection/>
    </xf>
    <xf numFmtId="172" fontId="6" fillId="47" borderId="10" xfId="0" applyNumberFormat="1" applyFont="1" applyFill="1" applyBorder="1" applyAlignment="1" applyProtection="1">
      <alignment/>
      <protection/>
    </xf>
    <xf numFmtId="172" fontId="20" fillId="0" borderId="55" xfId="0" applyNumberFormat="1" applyFont="1" applyFill="1" applyBorder="1" applyAlignment="1" applyProtection="1">
      <alignment/>
      <protection locked="0"/>
    </xf>
    <xf numFmtId="172" fontId="3" fillId="47" borderId="55" xfId="0" applyNumberFormat="1" applyFont="1" applyFill="1" applyBorder="1" applyAlignment="1" applyProtection="1">
      <alignment/>
      <protection/>
    </xf>
    <xf numFmtId="172" fontId="46" fillId="0" borderId="55" xfId="0" applyNumberFormat="1" applyFont="1" applyFill="1" applyBorder="1" applyAlignment="1" applyProtection="1">
      <alignment/>
      <protection locked="0"/>
    </xf>
    <xf numFmtId="172" fontId="20" fillId="0" borderId="55" xfId="0" applyNumberFormat="1" applyFont="1" applyFill="1" applyBorder="1" applyAlignment="1" applyProtection="1">
      <alignment horizontal="center" vertical="center"/>
      <protection locked="0"/>
    </xf>
    <xf numFmtId="172" fontId="46" fillId="0" borderId="55" xfId="0" applyNumberFormat="1" applyFont="1" applyBorder="1" applyAlignment="1" applyProtection="1">
      <alignment/>
      <protection locked="0"/>
    </xf>
    <xf numFmtId="172" fontId="6" fillId="47" borderId="31" xfId="0" applyNumberFormat="1" applyFont="1" applyFill="1" applyBorder="1" applyAlignment="1" applyProtection="1">
      <alignment/>
      <protection/>
    </xf>
    <xf numFmtId="172" fontId="6" fillId="47" borderId="55" xfId="0" applyNumberFormat="1" applyFont="1" applyFill="1" applyBorder="1" applyAlignment="1" applyProtection="1">
      <alignment/>
      <protection/>
    </xf>
    <xf numFmtId="172" fontId="6" fillId="47" borderId="33" xfId="0" applyNumberFormat="1" applyFont="1" applyFill="1" applyBorder="1" applyAlignment="1" applyProtection="1">
      <alignment/>
      <protection/>
    </xf>
    <xf numFmtId="172" fontId="20" fillId="0" borderId="10" xfId="0" applyNumberFormat="1" applyFont="1" applyBorder="1" applyAlignment="1" applyProtection="1">
      <alignment/>
      <protection locked="0"/>
    </xf>
    <xf numFmtId="172" fontId="20" fillId="0" borderId="33" xfId="0" applyNumberFormat="1" applyFont="1" applyBorder="1" applyAlignment="1" applyProtection="1">
      <alignment/>
      <protection locked="0"/>
    </xf>
    <xf numFmtId="1" fontId="13" fillId="38" borderId="0" xfId="58" applyNumberFormat="1" applyFont="1" applyFill="1" applyBorder="1" applyAlignment="1" applyProtection="1" quotePrefix="1">
      <alignment horizontal="center"/>
      <protection/>
    </xf>
    <xf numFmtId="172" fontId="21" fillId="47" borderId="10" xfId="0" applyNumberFormat="1" applyFont="1" applyFill="1" applyBorder="1" applyAlignment="1" applyProtection="1">
      <alignment/>
      <protection/>
    </xf>
    <xf numFmtId="172" fontId="21" fillId="47" borderId="36" xfId="0" applyNumberFormat="1" applyFont="1" applyFill="1" applyBorder="1" applyAlignment="1" applyProtection="1">
      <alignment/>
      <protection/>
    </xf>
    <xf numFmtId="172" fontId="20" fillId="0" borderId="66" xfId="0" applyNumberFormat="1" applyFont="1" applyBorder="1" applyAlignment="1" applyProtection="1">
      <alignment/>
      <protection locked="0"/>
    </xf>
    <xf numFmtId="172" fontId="20" fillId="0" borderId="55" xfId="0" applyNumberFormat="1" applyFont="1" applyBorder="1" applyAlignment="1" applyProtection="1">
      <alignment/>
      <protection locked="0"/>
    </xf>
    <xf numFmtId="172" fontId="3" fillId="47" borderId="66" xfId="0" applyNumberFormat="1" applyFont="1" applyFill="1" applyBorder="1" applyAlignment="1" applyProtection="1">
      <alignment/>
      <protection/>
    </xf>
    <xf numFmtId="172" fontId="20" fillId="0" borderId="67" xfId="0" applyNumberFormat="1" applyFont="1" applyBorder="1" applyAlignment="1" applyProtection="1">
      <alignment/>
      <protection locked="0"/>
    </xf>
    <xf numFmtId="172" fontId="20" fillId="0" borderId="68" xfId="0" applyNumberFormat="1" applyFont="1" applyBorder="1" applyAlignment="1" applyProtection="1">
      <alignment/>
      <protection locked="0"/>
    </xf>
    <xf numFmtId="0" fontId="44" fillId="35" borderId="40" xfId="0" applyFont="1" applyFill="1" applyBorder="1" applyAlignment="1" applyProtection="1">
      <alignment/>
      <protection locked="0"/>
    </xf>
    <xf numFmtId="172" fontId="21" fillId="47" borderId="69" xfId="0" applyNumberFormat="1" applyFont="1" applyFill="1" applyBorder="1" applyAlignment="1" applyProtection="1">
      <alignment/>
      <protection/>
    </xf>
    <xf numFmtId="172" fontId="3" fillId="47" borderId="10" xfId="0" applyNumberFormat="1" applyFont="1" applyFill="1" applyBorder="1" applyAlignment="1" applyProtection="1">
      <alignment/>
      <protection/>
    </xf>
    <xf numFmtId="172" fontId="3" fillId="47" borderId="36" xfId="0" applyNumberFormat="1" applyFont="1" applyFill="1" applyBorder="1" applyAlignment="1" applyProtection="1">
      <alignment/>
      <protection/>
    </xf>
    <xf numFmtId="172" fontId="3" fillId="47" borderId="33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0" fillId="38" borderId="40" xfId="0" applyFont="1" applyFill="1" applyBorder="1" applyAlignment="1" applyProtection="1">
      <alignment/>
      <protection/>
    </xf>
    <xf numFmtId="0" fontId="0" fillId="38" borderId="44" xfId="0" applyFont="1" applyFill="1" applyBorder="1" applyAlignment="1" applyProtection="1">
      <alignment/>
      <protection/>
    </xf>
    <xf numFmtId="172" fontId="51" fillId="0" borderId="66" xfId="0" applyNumberFormat="1" applyFont="1" applyBorder="1" applyAlignment="1" applyProtection="1">
      <alignment/>
      <protection locked="0"/>
    </xf>
    <xf numFmtId="172" fontId="51" fillId="0" borderId="55" xfId="0" applyNumberFormat="1" applyFont="1" applyBorder="1" applyAlignment="1" applyProtection="1">
      <alignment/>
      <protection locked="0"/>
    </xf>
    <xf numFmtId="172" fontId="51" fillId="0" borderId="67" xfId="0" applyNumberFormat="1" applyFont="1" applyBorder="1" applyAlignment="1" applyProtection="1">
      <alignment/>
      <protection locked="0"/>
    </xf>
    <xf numFmtId="172" fontId="50" fillId="47" borderId="66" xfId="0" applyNumberFormat="1" applyFont="1" applyFill="1" applyBorder="1" applyAlignment="1" applyProtection="1">
      <alignment/>
      <protection/>
    </xf>
    <xf numFmtId="172" fontId="51" fillId="0" borderId="46" xfId="0" applyNumberFormat="1" applyFont="1" applyBorder="1" applyAlignment="1" applyProtection="1">
      <alignment/>
      <protection locked="0"/>
    </xf>
    <xf numFmtId="172" fontId="49" fillId="47" borderId="66" xfId="0" applyNumberFormat="1" applyFont="1" applyFill="1" applyBorder="1" applyAlignment="1" applyProtection="1">
      <alignment/>
      <protection/>
    </xf>
    <xf numFmtId="172" fontId="51" fillId="0" borderId="10" xfId="0" applyNumberFormat="1" applyFont="1" applyBorder="1" applyAlignment="1" applyProtection="1">
      <alignment/>
      <protection locked="0"/>
    </xf>
    <xf numFmtId="172" fontId="51" fillId="0" borderId="33" xfId="0" applyNumberFormat="1" applyFont="1" applyBorder="1" applyAlignment="1" applyProtection="1">
      <alignment/>
      <protection locked="0"/>
    </xf>
    <xf numFmtId="172" fontId="50" fillId="47" borderId="10" xfId="0" applyNumberFormat="1" applyFont="1" applyFill="1" applyBorder="1" applyAlignment="1" applyProtection="1">
      <alignment/>
      <protection/>
    </xf>
    <xf numFmtId="172" fontId="49" fillId="47" borderId="10" xfId="0" applyNumberFormat="1" applyFont="1" applyFill="1" applyBorder="1" applyAlignment="1" applyProtection="1">
      <alignment horizontal="right"/>
      <protection/>
    </xf>
    <xf numFmtId="172" fontId="49" fillId="47" borderId="10" xfId="0" applyNumberFormat="1" applyFont="1" applyFill="1" applyBorder="1" applyAlignment="1" applyProtection="1">
      <alignment/>
      <protection/>
    </xf>
    <xf numFmtId="172" fontId="49" fillId="47" borderId="36" xfId="0" applyNumberFormat="1" applyFont="1" applyFill="1" applyBorder="1" applyAlignment="1" applyProtection="1">
      <alignment/>
      <protection/>
    </xf>
    <xf numFmtId="172" fontId="49" fillId="47" borderId="58" xfId="0" applyNumberFormat="1" applyFont="1" applyFill="1" applyBorder="1" applyAlignment="1" applyProtection="1">
      <alignment/>
      <protection/>
    </xf>
    <xf numFmtId="172" fontId="50" fillId="47" borderId="36" xfId="0" applyNumberFormat="1" applyFont="1" applyFill="1" applyBorder="1" applyAlignment="1" applyProtection="1">
      <alignment/>
      <protection/>
    </xf>
    <xf numFmtId="172" fontId="51" fillId="0" borderId="55" xfId="0" applyNumberFormat="1" applyFont="1" applyBorder="1" applyAlignment="1" applyProtection="1">
      <alignment/>
      <protection/>
    </xf>
    <xf numFmtId="172" fontId="50" fillId="47" borderId="47" xfId="0" applyNumberFormat="1" applyFont="1" applyFill="1" applyBorder="1" applyAlignment="1" applyProtection="1">
      <alignment/>
      <protection/>
    </xf>
    <xf numFmtId="172" fontId="50" fillId="47" borderId="69" xfId="0" applyNumberFormat="1" applyFont="1" applyFill="1" applyBorder="1" applyAlignment="1" applyProtection="1">
      <alignment/>
      <protection/>
    </xf>
    <xf numFmtId="172" fontId="3" fillId="47" borderId="55" xfId="0" applyNumberFormat="1" applyFont="1" applyFill="1" applyBorder="1" applyAlignment="1" applyProtection="1">
      <alignment horizontal="right" vertical="center"/>
      <protection/>
    </xf>
    <xf numFmtId="172" fontId="46" fillId="33" borderId="55" xfId="0" applyNumberFormat="1" applyFont="1" applyFill="1" applyBorder="1" applyAlignment="1" applyProtection="1">
      <alignment/>
      <protection locked="0"/>
    </xf>
    <xf numFmtId="172" fontId="6" fillId="49" borderId="55" xfId="0" applyNumberFormat="1" applyFont="1" applyFill="1" applyBorder="1" applyAlignment="1" applyProtection="1">
      <alignment/>
      <protection/>
    </xf>
    <xf numFmtId="172" fontId="20" fillId="50" borderId="55" xfId="0" applyNumberFormat="1" applyFont="1" applyFill="1" applyBorder="1" applyAlignment="1" applyProtection="1">
      <alignment/>
      <protection locked="0"/>
    </xf>
    <xf numFmtId="172" fontId="20" fillId="50" borderId="55" xfId="0" applyNumberFormat="1" applyFont="1" applyFill="1" applyBorder="1" applyAlignment="1" applyProtection="1" quotePrefix="1">
      <alignment/>
      <protection locked="0"/>
    </xf>
    <xf numFmtId="172" fontId="20" fillId="0" borderId="55" xfId="0" applyNumberFormat="1" applyFont="1" applyFill="1" applyBorder="1" applyAlignment="1" applyProtection="1">
      <alignment horizontal="right" vertical="center"/>
      <protection locked="0"/>
    </xf>
    <xf numFmtId="0" fontId="26" fillId="37" borderId="16" xfId="0" applyFont="1" applyFill="1" applyBorder="1" applyAlignment="1" applyProtection="1">
      <alignment horizontal="right" vertical="top"/>
      <protection/>
    </xf>
    <xf numFmtId="0" fontId="3" fillId="37" borderId="37" xfId="0" applyFont="1" applyFill="1" applyBorder="1" applyAlignment="1" applyProtection="1">
      <alignment horizontal="left" vertical="center"/>
      <protection/>
    </xf>
    <xf numFmtId="165" fontId="3" fillId="37" borderId="0" xfId="0" applyNumberFormat="1" applyFont="1" applyFill="1" applyBorder="1" applyAlignment="1" applyProtection="1">
      <alignment horizontal="centerContinuous"/>
      <protection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 applyProtection="1">
      <alignment horizontal="right" vertical="top"/>
      <protection/>
    </xf>
    <xf numFmtId="0" fontId="3" fillId="37" borderId="16" xfId="0" applyFont="1" applyFill="1" applyBorder="1" applyAlignment="1" applyProtection="1">
      <alignment horizontal="right" vertical="top"/>
      <protection/>
    </xf>
    <xf numFmtId="165" fontId="6" fillId="37" borderId="15" xfId="0" applyNumberFormat="1" applyFont="1" applyFill="1" applyBorder="1" applyAlignment="1" applyProtection="1">
      <alignment horizontal="center"/>
      <protection/>
    </xf>
    <xf numFmtId="0" fontId="25" fillId="37" borderId="16" xfId="0" applyFont="1" applyFill="1" applyBorder="1" applyAlignment="1" applyProtection="1">
      <alignment horizontal="right" vertical="top"/>
      <protection/>
    </xf>
    <xf numFmtId="0" fontId="0" fillId="37" borderId="53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54" xfId="0" applyFill="1" applyBorder="1" applyAlignment="1">
      <alignment/>
    </xf>
    <xf numFmtId="0" fontId="26" fillId="37" borderId="20" xfId="0" applyFont="1" applyFill="1" applyBorder="1" applyAlignment="1" applyProtection="1">
      <alignment horizontal="right" vertical="top"/>
      <protection/>
    </xf>
    <xf numFmtId="0" fontId="14" fillId="37" borderId="0" xfId="0" applyFont="1" applyFill="1" applyAlignment="1">
      <alignment/>
    </xf>
    <xf numFmtId="1" fontId="47" fillId="42" borderId="66" xfId="0" applyNumberFormat="1" applyFont="1" applyFill="1" applyBorder="1" applyAlignment="1" applyProtection="1">
      <alignment horizontal="center"/>
      <protection/>
    </xf>
    <xf numFmtId="1" fontId="47" fillId="42" borderId="55" xfId="0" applyNumberFormat="1" applyFont="1" applyFill="1" applyBorder="1" applyAlignment="1" applyProtection="1">
      <alignment horizontal="center"/>
      <protection/>
    </xf>
    <xf numFmtId="1" fontId="53" fillId="42" borderId="66" xfId="0" applyNumberFormat="1" applyFont="1" applyFill="1" applyBorder="1" applyAlignment="1" applyProtection="1">
      <alignment horizontal="center"/>
      <protection/>
    </xf>
    <xf numFmtId="172" fontId="51" fillId="0" borderId="66" xfId="0" applyNumberFormat="1" applyFont="1" applyBorder="1" applyAlignment="1" applyProtection="1">
      <alignment/>
      <protection/>
    </xf>
    <xf numFmtId="172" fontId="51" fillId="0" borderId="10" xfId="0" applyNumberFormat="1" applyFont="1" applyBorder="1" applyAlignment="1" applyProtection="1">
      <alignment horizontal="right"/>
      <protection locked="0"/>
    </xf>
    <xf numFmtId="172" fontId="51" fillId="0" borderId="33" xfId="0" applyNumberFormat="1" applyFont="1" applyBorder="1" applyAlignment="1" applyProtection="1">
      <alignment horizontal="right"/>
      <protection locked="0"/>
    </xf>
    <xf numFmtId="172" fontId="50" fillId="47" borderId="70" xfId="0" applyNumberFormat="1" applyFont="1" applyFill="1" applyBorder="1" applyAlignment="1" applyProtection="1">
      <alignment/>
      <protection/>
    </xf>
    <xf numFmtId="0" fontId="3" fillId="42" borderId="45" xfId="0" applyFont="1" applyFill="1" applyBorder="1" applyAlignment="1" applyProtection="1">
      <alignment/>
      <protection/>
    </xf>
    <xf numFmtId="0" fontId="3" fillId="42" borderId="51" xfId="0" applyFont="1" applyFill="1" applyBorder="1" applyAlignment="1" applyProtection="1">
      <alignment/>
      <protection/>
    </xf>
    <xf numFmtId="0" fontId="3" fillId="42" borderId="55" xfId="0" applyFont="1" applyFill="1" applyBorder="1" applyAlignment="1" applyProtection="1">
      <alignment horizontal="center"/>
      <protection/>
    </xf>
    <xf numFmtId="0" fontId="0" fillId="0" borderId="71" xfId="0" applyBorder="1" applyAlignment="1">
      <alignment horizontal="center"/>
    </xf>
    <xf numFmtId="0" fontId="44" fillId="0" borderId="45" xfId="0" applyFont="1" applyFill="1" applyBorder="1" applyAlignment="1" applyProtection="1">
      <alignment/>
      <protection locked="0"/>
    </xf>
    <xf numFmtId="0" fontId="3" fillId="47" borderId="45" xfId="0" applyFont="1" applyFill="1" applyBorder="1" applyAlignment="1" applyProtection="1">
      <alignment/>
      <protection/>
    </xf>
    <xf numFmtId="0" fontId="3" fillId="47" borderId="51" xfId="0" applyFont="1" applyFill="1" applyBorder="1" applyAlignment="1" applyProtection="1">
      <alignment/>
      <protection/>
    </xf>
    <xf numFmtId="0" fontId="26" fillId="43" borderId="20" xfId="0" applyFont="1" applyFill="1" applyBorder="1" applyAlignment="1">
      <alignment/>
    </xf>
    <xf numFmtId="0" fontId="26" fillId="0" borderId="54" xfId="0" applyFont="1" applyBorder="1" applyAlignment="1" applyProtection="1">
      <alignment horizontal="right" vertical="top"/>
      <protection/>
    </xf>
    <xf numFmtId="0" fontId="0" fillId="43" borderId="56" xfId="0" applyFill="1" applyBorder="1" applyAlignment="1">
      <alignment/>
    </xf>
    <xf numFmtId="0" fontId="12" fillId="42" borderId="51" xfId="57" applyFont="1" applyFill="1" applyBorder="1" applyAlignment="1">
      <alignment horizontal="left"/>
    </xf>
    <xf numFmtId="172" fontId="55" fillId="37" borderId="55" xfId="57" applyNumberFormat="1" applyFont="1" applyFill="1" applyBorder="1" applyAlignment="1" applyProtection="1">
      <alignment/>
      <protection locked="0"/>
    </xf>
    <xf numFmtId="172" fontId="55" fillId="37" borderId="51" xfId="57" applyNumberFormat="1" applyFont="1" applyFill="1" applyBorder="1" applyAlignment="1" applyProtection="1">
      <alignment/>
      <protection locked="0"/>
    </xf>
    <xf numFmtId="0" fontId="73" fillId="0" borderId="0" xfId="0" applyFont="1" applyAlignment="1">
      <alignment/>
    </xf>
    <xf numFmtId="0" fontId="73" fillId="37" borderId="0" xfId="0" applyFont="1" applyFill="1" applyAlignment="1">
      <alignment/>
    </xf>
    <xf numFmtId="0" fontId="14" fillId="37" borderId="0" xfId="57" applyFont="1" applyFill="1" applyAlignment="1">
      <alignment/>
    </xf>
    <xf numFmtId="0" fontId="41" fillId="37" borderId="0" xfId="57" applyFill="1" applyAlignment="1">
      <alignment/>
    </xf>
    <xf numFmtId="173" fontId="3" fillId="47" borderId="55" xfId="56" applyNumberFormat="1" applyFont="1" applyFill="1" applyBorder="1">
      <alignment/>
      <protection/>
    </xf>
    <xf numFmtId="173" fontId="3" fillId="47" borderId="55" xfId="0" applyNumberFormat="1" applyFont="1" applyFill="1" applyBorder="1" applyAlignment="1" applyProtection="1">
      <alignment/>
      <protection/>
    </xf>
    <xf numFmtId="0" fontId="55" fillId="37" borderId="55" xfId="57" applyFont="1" applyFill="1" applyBorder="1" applyAlignment="1" applyProtection="1">
      <alignment/>
      <protection locked="0"/>
    </xf>
    <xf numFmtId="0" fontId="56" fillId="37" borderId="55" xfId="57" applyFont="1" applyFill="1" applyBorder="1" applyAlignment="1" applyProtection="1">
      <alignment/>
      <protection locked="0"/>
    </xf>
    <xf numFmtId="172" fontId="44" fillId="0" borderId="10" xfId="0" applyNumberFormat="1" applyFont="1" applyBorder="1" applyAlignment="1" applyProtection="1">
      <alignment/>
      <protection locked="0"/>
    </xf>
    <xf numFmtId="172" fontId="3" fillId="47" borderId="36" xfId="59" applyNumberFormat="1" applyFont="1" applyFill="1" applyBorder="1" applyProtection="1">
      <alignment/>
      <protection/>
    </xf>
    <xf numFmtId="172" fontId="60" fillId="47" borderId="72" xfId="0" applyNumberFormat="1" applyFont="1" applyFill="1" applyBorder="1" applyAlignment="1" applyProtection="1">
      <alignment/>
      <protection/>
    </xf>
    <xf numFmtId="172" fontId="60" fillId="47" borderId="73" xfId="0" applyNumberFormat="1" applyFont="1" applyFill="1" applyBorder="1" applyAlignment="1" applyProtection="1">
      <alignment/>
      <protection/>
    </xf>
    <xf numFmtId="172" fontId="60" fillId="47" borderId="55" xfId="0" applyNumberFormat="1" applyFont="1" applyFill="1" applyBorder="1" applyAlignment="1" applyProtection="1">
      <alignment/>
      <protection/>
    </xf>
    <xf numFmtId="172" fontId="60" fillId="47" borderId="47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right" vertical="top"/>
      <protection/>
    </xf>
    <xf numFmtId="0" fontId="0" fillId="37" borderId="0" xfId="0" applyFill="1" applyAlignment="1" applyProtection="1">
      <alignment/>
      <protection/>
    </xf>
    <xf numFmtId="0" fontId="0" fillId="33" borderId="0" xfId="0" applyFill="1" applyAlignment="1">
      <alignment/>
    </xf>
    <xf numFmtId="172" fontId="3" fillId="47" borderId="10" xfId="0" applyNumberFormat="1" applyFont="1" applyFill="1" applyBorder="1" applyAlignment="1" applyProtection="1">
      <alignment horizontal="right"/>
      <protection/>
    </xf>
    <xf numFmtId="172" fontId="3" fillId="47" borderId="10" xfId="0" applyNumberFormat="1" applyFont="1" applyFill="1" applyBorder="1" applyAlignment="1">
      <alignment horizontal="right"/>
    </xf>
    <xf numFmtId="0" fontId="0" fillId="0" borderId="0" xfId="0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Font="1" applyBorder="1" applyAlignment="1" quotePrefix="1">
      <alignment/>
    </xf>
    <xf numFmtId="0" fontId="0" fillId="0" borderId="6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4" fillId="50" borderId="14" xfId="0" applyFont="1" applyFill="1" applyBorder="1" applyAlignment="1" applyProtection="1">
      <alignment/>
      <protection/>
    </xf>
    <xf numFmtId="0" fontId="43" fillId="33" borderId="0" xfId="0" applyFont="1" applyFill="1" applyAlignment="1">
      <alignment/>
    </xf>
    <xf numFmtId="0" fontId="3" fillId="50" borderId="0" xfId="0" applyFont="1" applyFill="1" applyBorder="1" applyAlignment="1" applyProtection="1">
      <alignment/>
      <protection/>
    </xf>
    <xf numFmtId="0" fontId="12" fillId="50" borderId="0" xfId="0" applyFont="1" applyFill="1" applyBorder="1" applyAlignment="1" applyProtection="1">
      <alignment/>
      <protection/>
    </xf>
    <xf numFmtId="0" fontId="14" fillId="50" borderId="0" xfId="0" applyFont="1" applyFill="1" applyBorder="1" applyAlignment="1" applyProtection="1">
      <alignment/>
      <protection/>
    </xf>
    <xf numFmtId="0" fontId="0" fillId="50" borderId="0" xfId="0" applyFont="1" applyFill="1" applyBorder="1" applyAlignment="1" applyProtection="1">
      <alignment/>
      <protection/>
    </xf>
    <xf numFmtId="164" fontId="0" fillId="50" borderId="0" xfId="0" applyNumberFormat="1" applyFont="1" applyFill="1" applyBorder="1" applyAlignment="1" applyProtection="1">
      <alignment/>
      <protection/>
    </xf>
    <xf numFmtId="0" fontId="14" fillId="50" borderId="0" xfId="0" applyFont="1" applyFill="1" applyBorder="1" applyAlignment="1" applyProtection="1">
      <alignment/>
      <protection/>
    </xf>
    <xf numFmtId="0" fontId="16" fillId="50" borderId="0" xfId="0" applyFont="1" applyFill="1" applyBorder="1" applyAlignment="1" applyProtection="1">
      <alignment horizontal="right"/>
      <protection/>
    </xf>
    <xf numFmtId="0" fontId="12" fillId="50" borderId="0" xfId="0" applyFont="1" applyFill="1" applyBorder="1" applyAlignment="1" applyProtection="1">
      <alignment horizontal="center"/>
      <protection/>
    </xf>
    <xf numFmtId="37" fontId="0" fillId="50" borderId="0" xfId="0" applyNumberFormat="1" applyFont="1" applyFill="1" applyBorder="1" applyAlignment="1" applyProtection="1">
      <alignment/>
      <protection/>
    </xf>
    <xf numFmtId="0" fontId="7" fillId="51" borderId="74" xfId="0" applyFont="1" applyFill="1" applyBorder="1" applyAlignment="1" applyProtection="1">
      <alignment/>
      <protection/>
    </xf>
    <xf numFmtId="0" fontId="7" fillId="34" borderId="75" xfId="0" applyFont="1" applyFill="1" applyBorder="1" applyAlignment="1" applyProtection="1">
      <alignment/>
      <protection/>
    </xf>
    <xf numFmtId="0" fontId="0" fillId="51" borderId="75" xfId="0" applyFill="1" applyBorder="1" applyAlignment="1">
      <alignment/>
    </xf>
    <xf numFmtId="169" fontId="69" fillId="51" borderId="75" xfId="0" applyNumberFormat="1" applyFont="1" applyFill="1" applyBorder="1" applyAlignment="1">
      <alignment horizontal="left"/>
    </xf>
    <xf numFmtId="0" fontId="7" fillId="51" borderId="75" xfId="0" applyFont="1" applyFill="1" applyBorder="1" applyAlignment="1" applyProtection="1">
      <alignment horizontal="right" vertical="top"/>
      <protection/>
    </xf>
    <xf numFmtId="0" fontId="0" fillId="51" borderId="76" xfId="0" applyFill="1" applyBorder="1" applyAlignment="1">
      <alignment/>
    </xf>
    <xf numFmtId="0" fontId="43" fillId="38" borderId="53" xfId="0" applyFont="1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54" xfId="0" applyFill="1" applyBorder="1" applyAlignment="1">
      <alignment/>
    </xf>
    <xf numFmtId="0" fontId="43" fillId="38" borderId="20" xfId="0" applyFont="1" applyFill="1" applyBorder="1" applyAlignment="1">
      <alignment/>
    </xf>
    <xf numFmtId="0" fontId="35" fillId="32" borderId="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 vertical="center"/>
    </xf>
    <xf numFmtId="0" fontId="35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12" fillId="52" borderId="0" xfId="57" applyFont="1" applyFill="1" applyBorder="1" applyAlignment="1">
      <alignment/>
    </xf>
    <xf numFmtId="0" fontId="32" fillId="42" borderId="77" xfId="57" applyFont="1" applyFill="1" applyBorder="1" applyAlignment="1">
      <alignment/>
    </xf>
    <xf numFmtId="0" fontId="7" fillId="36" borderId="78" xfId="0" applyFont="1" applyFill="1" applyBorder="1" applyAlignment="1" applyProtection="1">
      <alignment/>
      <protection/>
    </xf>
    <xf numFmtId="0" fontId="7" fillId="36" borderId="78" xfId="0" applyFont="1" applyFill="1" applyBorder="1" applyAlignment="1" applyProtection="1">
      <alignment/>
      <protection/>
    </xf>
    <xf numFmtId="0" fontId="3" fillId="36" borderId="78" xfId="0" applyFont="1" applyFill="1" applyBorder="1" applyAlignment="1" applyProtection="1">
      <alignment horizontal="right"/>
      <protection/>
    </xf>
    <xf numFmtId="0" fontId="6" fillId="36" borderId="78" xfId="0" applyFont="1" applyFill="1" applyBorder="1" applyAlignment="1" applyProtection="1">
      <alignment horizontal="right"/>
      <protection/>
    </xf>
    <xf numFmtId="0" fontId="32" fillId="42" borderId="78" xfId="57" applyFont="1" applyFill="1" applyBorder="1" applyAlignment="1">
      <alignment/>
    </xf>
    <xf numFmtId="0" fontId="32" fillId="42" borderId="79" xfId="57" applyFont="1" applyFill="1" applyBorder="1" applyAlignment="1">
      <alignment horizontal="right"/>
    </xf>
    <xf numFmtId="0" fontId="41" fillId="37" borderId="0" xfId="57" applyFill="1" applyBorder="1" applyAlignment="1">
      <alignment/>
    </xf>
    <xf numFmtId="0" fontId="0" fillId="37" borderId="50" xfId="0" applyFill="1" applyBorder="1" applyAlignment="1">
      <alignment/>
    </xf>
    <xf numFmtId="0" fontId="3" fillId="37" borderId="57" xfId="0" applyFont="1" applyFill="1" applyBorder="1" applyAlignment="1" applyProtection="1">
      <alignment horizontal="right" vertical="top"/>
      <protection/>
    </xf>
    <xf numFmtId="0" fontId="3" fillId="52" borderId="53" xfId="57" applyFont="1" applyFill="1" applyBorder="1" applyAlignment="1">
      <alignment/>
    </xf>
    <xf numFmtId="0" fontId="3" fillId="52" borderId="20" xfId="57" applyFont="1" applyFill="1" applyBorder="1" applyAlignment="1">
      <alignment/>
    </xf>
    <xf numFmtId="0" fontId="3" fillId="52" borderId="54" xfId="57" applyFont="1" applyFill="1" applyBorder="1" applyAlignment="1">
      <alignment/>
    </xf>
    <xf numFmtId="0" fontId="12" fillId="52" borderId="37" xfId="57" applyFont="1" applyFill="1" applyBorder="1" applyAlignment="1">
      <alignment/>
    </xf>
    <xf numFmtId="0" fontId="12" fillId="52" borderId="39" xfId="57" applyFont="1" applyFill="1" applyBorder="1" applyAlignment="1">
      <alignment/>
    </xf>
    <xf numFmtId="0" fontId="12" fillId="52" borderId="52" xfId="57" applyFont="1" applyFill="1" applyBorder="1" applyAlignment="1">
      <alignment/>
    </xf>
    <xf numFmtId="0" fontId="12" fillId="52" borderId="80" xfId="57" applyFont="1" applyFill="1" applyBorder="1" applyAlignment="1">
      <alignment/>
    </xf>
    <xf numFmtId="0" fontId="12" fillId="52" borderId="40" xfId="57" applyFont="1" applyFill="1" applyBorder="1" applyAlignment="1">
      <alignment/>
    </xf>
    <xf numFmtId="0" fontId="12" fillId="52" borderId="81" xfId="57" applyFont="1" applyFill="1" applyBorder="1" applyAlignment="1">
      <alignment/>
    </xf>
    <xf numFmtId="0" fontId="14" fillId="52" borderId="37" xfId="57" applyFont="1" applyFill="1" applyBorder="1" applyAlignment="1">
      <alignment/>
    </xf>
    <xf numFmtId="0" fontId="14" fillId="52" borderId="0" xfId="57" applyFont="1" applyFill="1" applyBorder="1" applyAlignment="1">
      <alignment/>
    </xf>
    <xf numFmtId="0" fontId="14" fillId="52" borderId="37" xfId="57" applyFont="1" applyFill="1" applyBorder="1" applyAlignment="1" quotePrefix="1">
      <alignment/>
    </xf>
    <xf numFmtId="0" fontId="14" fillId="52" borderId="0" xfId="57" applyFont="1" applyFill="1" applyBorder="1" applyAlignment="1" quotePrefix="1">
      <alignment/>
    </xf>
    <xf numFmtId="166" fontId="12" fillId="52" borderId="0" xfId="57" applyNumberFormat="1" applyFont="1" applyFill="1" applyBorder="1" applyAlignment="1">
      <alignment/>
    </xf>
    <xf numFmtId="166" fontId="57" fillId="52" borderId="0" xfId="57" applyNumberFormat="1" applyFont="1" applyFill="1" applyBorder="1" applyAlignment="1">
      <alignment horizontal="right"/>
    </xf>
    <xf numFmtId="166" fontId="72" fillId="52" borderId="0" xfId="57" applyNumberFormat="1" applyFont="1" applyFill="1" applyBorder="1" applyAlignment="1">
      <alignment horizontal="right"/>
    </xf>
    <xf numFmtId="173" fontId="3" fillId="53" borderId="55" xfId="57" applyNumberFormat="1" applyFont="1" applyFill="1" applyBorder="1" applyAlignment="1">
      <alignment/>
    </xf>
    <xf numFmtId="0" fontId="3" fillId="52" borderId="50" xfId="57" applyFont="1" applyFill="1" applyBorder="1" applyAlignment="1">
      <alignment/>
    </xf>
    <xf numFmtId="173" fontId="3" fillId="53" borderId="82" xfId="57" applyNumberFormat="1" applyFont="1" applyFill="1" applyBorder="1" applyAlignment="1">
      <alignment/>
    </xf>
    <xf numFmtId="0" fontId="12" fillId="52" borderId="41" xfId="57" applyFont="1" applyFill="1" applyBorder="1" applyAlignment="1">
      <alignment/>
    </xf>
    <xf numFmtId="0" fontId="14" fillId="52" borderId="50" xfId="57" applyFont="1" applyFill="1" applyBorder="1" applyAlignment="1">
      <alignment/>
    </xf>
    <xf numFmtId="0" fontId="14" fillId="52" borderId="56" xfId="57" applyFont="1" applyFill="1" applyBorder="1" applyAlignment="1">
      <alignment/>
    </xf>
    <xf numFmtId="0" fontId="14" fillId="52" borderId="57" xfId="57" applyFont="1" applyFill="1" applyBorder="1" applyAlignment="1">
      <alignment/>
    </xf>
    <xf numFmtId="0" fontId="14" fillId="52" borderId="63" xfId="57" applyFont="1" applyFill="1" applyBorder="1" applyAlignment="1" quotePrefix="1">
      <alignment/>
    </xf>
    <xf numFmtId="0" fontId="3" fillId="52" borderId="81" xfId="57" applyFont="1" applyFill="1" applyBorder="1" applyAlignment="1">
      <alignment/>
    </xf>
    <xf numFmtId="0" fontId="3" fillId="52" borderId="38" xfId="57" applyFont="1" applyFill="1" applyBorder="1" applyAlignment="1">
      <alignment/>
    </xf>
    <xf numFmtId="0" fontId="3" fillId="52" borderId="39" xfId="57" applyFont="1" applyFill="1" applyBorder="1" applyAlignment="1">
      <alignment/>
    </xf>
    <xf numFmtId="0" fontId="14" fillId="52" borderId="52" xfId="57" applyFont="1" applyFill="1" applyBorder="1" applyAlignment="1">
      <alignment/>
    </xf>
    <xf numFmtId="166" fontId="12" fillId="52" borderId="52" xfId="57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38" borderId="63" xfId="0" applyFont="1" applyFill="1" applyBorder="1" applyAlignment="1" applyProtection="1">
      <alignment/>
      <protection/>
    </xf>
    <xf numFmtId="0" fontId="43" fillId="33" borderId="0" xfId="0" applyFont="1" applyFill="1" applyAlignment="1">
      <alignment/>
    </xf>
    <xf numFmtId="164" fontId="16" fillId="46" borderId="13" xfId="0" applyNumberFormat="1" applyFont="1" applyFill="1" applyBorder="1" applyAlignment="1">
      <alignment horizontal="right"/>
    </xf>
    <xf numFmtId="164" fontId="20" fillId="46" borderId="0" xfId="59" applyNumberFormat="1" applyFont="1" applyFill="1" applyBorder="1" applyAlignment="1" applyProtection="1">
      <alignment horizontal="right"/>
      <protection/>
    </xf>
    <xf numFmtId="49" fontId="20" fillId="37" borderId="10" xfId="0" applyNumberFormat="1" applyFont="1" applyFill="1" applyBorder="1" applyAlignment="1" applyProtection="1">
      <alignment horizontal="right"/>
      <protection locked="0"/>
    </xf>
    <xf numFmtId="0" fontId="35" fillId="46" borderId="0" xfId="59" applyFont="1" applyFill="1" applyBorder="1" applyAlignment="1" applyProtection="1">
      <alignment horizontal="left"/>
      <protection/>
    </xf>
    <xf numFmtId="1" fontId="40" fillId="46" borderId="0" xfId="59" applyNumberFormat="1" applyFont="1" applyFill="1" applyBorder="1" applyProtection="1">
      <alignment/>
      <protection/>
    </xf>
    <xf numFmtId="0" fontId="40" fillId="46" borderId="0" xfId="59" applyFont="1" applyFill="1" applyBorder="1" applyAlignment="1" applyProtection="1">
      <alignment horizontal="right"/>
      <protection/>
    </xf>
    <xf numFmtId="37" fontId="59" fillId="46" borderId="0" xfId="59" applyNumberFormat="1" applyFont="1" applyFill="1" applyBorder="1" applyAlignment="1" applyProtection="1">
      <alignment horizontal="left"/>
      <protection/>
    </xf>
    <xf numFmtId="167" fontId="40" fillId="46" borderId="0" xfId="59" applyNumberFormat="1" applyFont="1" applyFill="1" applyBorder="1" applyProtection="1">
      <alignment/>
      <protection/>
    </xf>
    <xf numFmtId="1" fontId="14" fillId="46" borderId="0" xfId="59" applyNumberFormat="1" applyFont="1" applyFill="1" applyBorder="1" applyAlignment="1" applyProtection="1">
      <alignment horizontal="center"/>
      <protection/>
    </xf>
    <xf numFmtId="0" fontId="3" fillId="39" borderId="28" xfId="0" applyFont="1" applyFill="1" applyBorder="1" applyAlignment="1" applyProtection="1">
      <alignment horizontal="center"/>
      <protection/>
    </xf>
    <xf numFmtId="172" fontId="6" fillId="47" borderId="55" xfId="0" applyNumberFormat="1" applyFont="1" applyFill="1" applyBorder="1" applyAlignment="1">
      <alignment/>
    </xf>
    <xf numFmtId="0" fontId="26" fillId="0" borderId="83" xfId="0" applyFont="1" applyBorder="1" applyAlignment="1" applyProtection="1">
      <alignment horizontal="right" vertical="top"/>
      <protection/>
    </xf>
    <xf numFmtId="0" fontId="26" fillId="0" borderId="84" xfId="0" applyFont="1" applyBorder="1" applyAlignment="1" applyProtection="1">
      <alignment horizontal="right" vertical="top"/>
      <protection/>
    </xf>
    <xf numFmtId="0" fontId="0" fillId="0" borderId="16" xfId="0" applyFont="1" applyBorder="1" applyAlignment="1" applyProtection="1">
      <alignment horizontal="right" vertical="top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39" borderId="26" xfId="0" applyFont="1" applyFill="1" applyBorder="1" applyAlignment="1" applyProtection="1">
      <alignment horizontal="right"/>
      <protection/>
    </xf>
    <xf numFmtId="0" fontId="46" fillId="0" borderId="33" xfId="0" applyFont="1" applyBorder="1" applyAlignment="1" applyProtection="1">
      <alignment horizontal="center" vertic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44" fillId="0" borderId="0" xfId="0" applyFon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172" fontId="20" fillId="0" borderId="86" xfId="0" applyNumberFormat="1" applyFont="1" applyFill="1" applyBorder="1" applyAlignment="1" applyProtection="1">
      <alignment/>
      <protection locked="0"/>
    </xf>
    <xf numFmtId="172" fontId="20" fillId="0" borderId="69" xfId="0" applyNumberFormat="1" applyFont="1" applyFill="1" applyBorder="1" applyAlignment="1" applyProtection="1">
      <alignment/>
      <protection locked="0"/>
    </xf>
    <xf numFmtId="168" fontId="20" fillId="0" borderId="33" xfId="0" applyNumberFormat="1" applyFont="1" applyBorder="1" applyAlignment="1" applyProtection="1">
      <alignment/>
      <protection locked="0"/>
    </xf>
    <xf numFmtId="0" fontId="6" fillId="47" borderId="33" xfId="0" applyFont="1" applyFill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/>
      <protection/>
    </xf>
    <xf numFmtId="0" fontId="0" fillId="42" borderId="17" xfId="0" applyFill="1" applyBorder="1" applyAlignment="1">
      <alignment/>
    </xf>
    <xf numFmtId="0" fontId="7" fillId="36" borderId="48" xfId="0" applyFont="1" applyFill="1" applyBorder="1" applyAlignment="1" applyProtection="1">
      <alignment horizontal="left"/>
      <protection/>
    </xf>
    <xf numFmtId="0" fontId="61" fillId="36" borderId="17" xfId="0" applyFont="1" applyFill="1" applyBorder="1" applyAlignment="1" applyProtection="1">
      <alignment/>
      <protection/>
    </xf>
    <xf numFmtId="0" fontId="7" fillId="39" borderId="17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 horizontal="right"/>
      <protection/>
    </xf>
    <xf numFmtId="0" fontId="3" fillId="36" borderId="17" xfId="0" applyFont="1" applyFill="1" applyBorder="1" applyAlignment="1" applyProtection="1">
      <alignment horizontal="right"/>
      <protection/>
    </xf>
    <xf numFmtId="0" fontId="3" fillId="42" borderId="17" xfId="0" applyFont="1" applyFill="1" applyBorder="1" applyAlignment="1">
      <alignment horizontal="right"/>
    </xf>
    <xf numFmtId="0" fontId="0" fillId="42" borderId="49" xfId="0" applyFill="1" applyBorder="1" applyAlignment="1">
      <alignment/>
    </xf>
    <xf numFmtId="0" fontId="0" fillId="38" borderId="17" xfId="0" applyFont="1" applyFill="1" applyBorder="1" applyAlignment="1" applyProtection="1">
      <alignment horizontal="center"/>
      <protection/>
    </xf>
    <xf numFmtId="0" fontId="3" fillId="41" borderId="34" xfId="0" applyFont="1" applyFill="1" applyBorder="1" applyAlignment="1" applyProtection="1">
      <alignment horizontal="centerContinuous"/>
      <protection/>
    </xf>
    <xf numFmtId="0" fontId="3" fillId="41" borderId="33" xfId="0" applyFont="1" applyFill="1" applyBorder="1" applyAlignment="1" applyProtection="1">
      <alignment/>
      <protection/>
    </xf>
    <xf numFmtId="0" fontId="21" fillId="41" borderId="28" xfId="0" applyFont="1" applyFill="1" applyBorder="1" applyAlignment="1" applyProtection="1">
      <alignment horizontal="center" vertical="center"/>
      <protection/>
    </xf>
    <xf numFmtId="0" fontId="3" fillId="41" borderId="31" xfId="0" applyFont="1" applyFill="1" applyBorder="1" applyAlignment="1" applyProtection="1">
      <alignment horizontal="centerContinuous" vertical="center"/>
      <protection/>
    </xf>
    <xf numFmtId="0" fontId="3" fillId="41" borderId="33" xfId="0" applyFont="1" applyFill="1" applyBorder="1" applyAlignment="1" applyProtection="1">
      <alignment horizontal="center" vertical="center"/>
      <protection/>
    </xf>
    <xf numFmtId="0" fontId="3" fillId="41" borderId="87" xfId="0" applyFont="1" applyFill="1" applyBorder="1" applyAlignment="1" applyProtection="1">
      <alignment horizontal="center" vertical="center"/>
      <protection/>
    </xf>
    <xf numFmtId="0" fontId="3" fillId="42" borderId="52" xfId="0" applyFont="1" applyFill="1" applyBorder="1" applyAlignment="1">
      <alignment horizontal="left" vertical="center"/>
    </xf>
    <xf numFmtId="0" fontId="3" fillId="38" borderId="88" xfId="0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3" fillId="38" borderId="88" xfId="0" applyFont="1" applyFill="1" applyBorder="1" applyAlignment="1" applyProtection="1">
      <alignment horizontal="center"/>
      <protection/>
    </xf>
    <xf numFmtId="172" fontId="20" fillId="0" borderId="55" xfId="0" applyNumberFormat="1" applyFont="1" applyBorder="1" applyAlignment="1" applyProtection="1">
      <alignment horizontal="center"/>
      <protection locked="0"/>
    </xf>
    <xf numFmtId="172" fontId="20" fillId="0" borderId="89" xfId="0" applyNumberFormat="1" applyFont="1" applyBorder="1" applyAlignment="1" applyProtection="1">
      <alignment horizontal="center"/>
      <protection locked="0"/>
    </xf>
    <xf numFmtId="0" fontId="0" fillId="38" borderId="18" xfId="0" applyFont="1" applyFill="1" applyBorder="1" applyAlignment="1" applyProtection="1">
      <alignment horizontal="center"/>
      <protection/>
    </xf>
    <xf numFmtId="0" fontId="3" fillId="39" borderId="31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/>
      <protection/>
    </xf>
    <xf numFmtId="0" fontId="35" fillId="38" borderId="0" xfId="58" applyFont="1" applyFill="1" applyBorder="1" applyAlignment="1">
      <alignment horizontal="center"/>
      <protection/>
    </xf>
    <xf numFmtId="165" fontId="64" fillId="37" borderId="0" xfId="0" applyNumberFormat="1" applyFont="1" applyFill="1" applyBorder="1" applyAlignment="1" applyProtection="1">
      <alignment horizontal="center" vertical="center"/>
      <protection/>
    </xf>
    <xf numFmtId="0" fontId="34" fillId="38" borderId="0" xfId="58" applyFont="1" applyFill="1" applyBorder="1" applyAlignment="1" applyProtection="1">
      <alignment horizontal="center"/>
      <protection/>
    </xf>
    <xf numFmtId="4" fontId="3" fillId="47" borderId="10" xfId="59" applyNumberFormat="1" applyFont="1" applyFill="1" applyBorder="1" applyAlignment="1" applyProtection="1">
      <alignment horizontal="center"/>
      <protection/>
    </xf>
    <xf numFmtId="0" fontId="3" fillId="47" borderId="10" xfId="59" applyFont="1" applyFill="1" applyBorder="1" applyAlignment="1" applyProtection="1">
      <alignment horizontal="center"/>
      <protection/>
    </xf>
    <xf numFmtId="0" fontId="12" fillId="38" borderId="0" xfId="58" applyFont="1" applyFill="1" applyBorder="1" applyAlignment="1">
      <alignment horizontal="center"/>
      <protection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90" xfId="0" applyFont="1" applyBorder="1" applyAlignment="1" applyProtection="1">
      <alignment horizontal="center"/>
      <protection locked="0"/>
    </xf>
    <xf numFmtId="0" fontId="46" fillId="0" borderId="87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72" fontId="24" fillId="47" borderId="36" xfId="0" applyNumberFormat="1" applyFont="1" applyFill="1" applyBorder="1" applyAlignment="1" applyProtection="1">
      <alignment horizontal="right"/>
      <protection/>
    </xf>
    <xf numFmtId="172" fontId="3" fillId="47" borderId="10" xfId="59" applyNumberFormat="1" applyFont="1" applyFill="1" applyBorder="1" applyProtection="1">
      <alignment/>
      <protection/>
    </xf>
    <xf numFmtId="0" fontId="3" fillId="38" borderId="0" xfId="58" applyFont="1" applyFill="1" applyBorder="1" applyAlignment="1">
      <alignment horizontal="center"/>
      <protection/>
    </xf>
    <xf numFmtId="172" fontId="3" fillId="47" borderId="10" xfId="59" applyNumberFormat="1" applyFont="1" applyFill="1" applyBorder="1" applyAlignment="1" applyProtection="1">
      <alignment horizontal="center"/>
      <protection/>
    </xf>
    <xf numFmtId="172" fontId="3" fillId="47" borderId="91" xfId="59" applyNumberFormat="1" applyFont="1" applyFill="1" applyBorder="1" applyAlignment="1" applyProtection="1">
      <alignment horizontal="center"/>
      <protection/>
    </xf>
    <xf numFmtId="0" fontId="34" fillId="38" borderId="13" xfId="58" applyFont="1" applyFill="1" applyBorder="1" applyAlignment="1" applyProtection="1">
      <alignment horizontal="left"/>
      <protection/>
    </xf>
    <xf numFmtId="0" fontId="34" fillId="38" borderId="14" xfId="58" applyFont="1" applyFill="1" applyBorder="1" applyAlignment="1" applyProtection="1">
      <alignment horizontal="left"/>
      <protection/>
    </xf>
    <xf numFmtId="0" fontId="35" fillId="38" borderId="14" xfId="58" applyFont="1" applyFill="1" applyBorder="1" applyAlignment="1">
      <alignment horizontal="center"/>
      <protection/>
    </xf>
    <xf numFmtId="0" fontId="34" fillId="38" borderId="14" xfId="58" applyFont="1" applyFill="1" applyBorder="1" applyAlignment="1" applyProtection="1">
      <alignment horizontal="center"/>
      <protection/>
    </xf>
    <xf numFmtId="0" fontId="15" fillId="38" borderId="18" xfId="58" applyFill="1" applyBorder="1">
      <alignment/>
      <protection/>
    </xf>
    <xf numFmtId="0" fontId="20" fillId="0" borderId="44" xfId="0" applyFont="1" applyFill="1" applyBorder="1" applyAlignment="1" applyProtection="1">
      <alignment horizontal="center"/>
      <protection locked="0"/>
    </xf>
    <xf numFmtId="0" fontId="20" fillId="0" borderId="40" xfId="0" applyFont="1" applyFill="1" applyBorder="1" applyAlignment="1" applyProtection="1">
      <alignment horizontal="center"/>
      <protection locked="0"/>
    </xf>
    <xf numFmtId="0" fontId="20" fillId="35" borderId="40" xfId="0" applyFont="1" applyFill="1" applyBorder="1" applyAlignment="1" applyProtection="1">
      <alignment horizontal="center"/>
      <protection locked="0"/>
    </xf>
    <xf numFmtId="172" fontId="21" fillId="47" borderId="31" xfId="0" applyNumberFormat="1" applyFont="1" applyFill="1" applyBorder="1" applyAlignment="1" applyProtection="1">
      <alignment/>
      <protection/>
    </xf>
    <xf numFmtId="173" fontId="44" fillId="0" borderId="55" xfId="0" applyNumberFormat="1" applyFont="1" applyFill="1" applyBorder="1" applyAlignment="1" applyProtection="1">
      <alignment/>
      <protection locked="0"/>
    </xf>
    <xf numFmtId="173" fontId="3" fillId="47" borderId="55" xfId="0" applyNumberFormat="1" applyFont="1" applyFill="1" applyBorder="1" applyAlignment="1" applyProtection="1">
      <alignment horizontal="right"/>
      <protection/>
    </xf>
    <xf numFmtId="172" fontId="36" fillId="35" borderId="0" xfId="58" applyNumberFormat="1" applyFont="1" applyFill="1" applyBorder="1" applyProtection="1">
      <alignment/>
      <protection/>
    </xf>
    <xf numFmtId="0" fontId="3" fillId="38" borderId="0" xfId="0" applyFont="1" applyFill="1" applyAlignment="1">
      <alignment horizontal="center"/>
    </xf>
    <xf numFmtId="0" fontId="3" fillId="38" borderId="56" xfId="0" applyFont="1" applyFill="1" applyBorder="1" applyAlignment="1" applyProtection="1">
      <alignment/>
      <protection/>
    </xf>
    <xf numFmtId="0" fontId="16" fillId="38" borderId="0" xfId="0" applyFont="1" applyFill="1" applyBorder="1" applyAlignment="1" applyProtection="1">
      <alignment horizontal="center"/>
      <protection/>
    </xf>
    <xf numFmtId="4" fontId="40" fillId="0" borderId="33" xfId="0" applyNumberFormat="1" applyFont="1" applyFill="1" applyBorder="1" applyAlignment="1" applyProtection="1">
      <alignment horizontal="center"/>
      <protection locked="0"/>
    </xf>
    <xf numFmtId="0" fontId="40" fillId="0" borderId="33" xfId="0" applyFont="1" applyFill="1" applyBorder="1" applyAlignment="1" applyProtection="1">
      <alignment horizontal="center"/>
      <protection locked="0"/>
    </xf>
    <xf numFmtId="4" fontId="35" fillId="47" borderId="33" xfId="0" applyNumberFormat="1" applyFont="1" applyFill="1" applyBorder="1" applyAlignment="1" applyProtection="1">
      <alignment horizontal="center"/>
      <protection/>
    </xf>
    <xf numFmtId="0" fontId="68" fillId="0" borderId="92" xfId="59" applyFont="1" applyFill="1" applyBorder="1" applyAlignment="1" applyProtection="1">
      <alignment horizontal="center"/>
      <protection locked="0"/>
    </xf>
    <xf numFmtId="172" fontId="3" fillId="38" borderId="0" xfId="58" applyNumberFormat="1" applyFont="1" applyFill="1" applyBorder="1">
      <alignment/>
      <protection/>
    </xf>
    <xf numFmtId="172" fontId="3" fillId="47" borderId="93" xfId="59" applyNumberFormat="1" applyFont="1" applyFill="1" applyBorder="1" applyAlignment="1" applyProtection="1">
      <alignment horizontal="center"/>
      <protection/>
    </xf>
    <xf numFmtId="172" fontId="35" fillId="47" borderId="94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165" fontId="64" fillId="37" borderId="37" xfId="0" applyNumberFormat="1" applyFont="1" applyFill="1" applyBorder="1" applyAlignment="1" applyProtection="1">
      <alignment horizontal="center" vertical="center"/>
      <protection/>
    </xf>
    <xf numFmtId="0" fontId="12" fillId="50" borderId="22" xfId="0" applyFont="1" applyFill="1" applyBorder="1" applyAlignment="1" applyProtection="1">
      <alignment/>
      <protection/>
    </xf>
    <xf numFmtId="0" fontId="43" fillId="33" borderId="22" xfId="0" applyFont="1" applyFill="1" applyBorder="1" applyAlignment="1">
      <alignment/>
    </xf>
    <xf numFmtId="0" fontId="3" fillId="50" borderId="22" xfId="0" applyFont="1" applyFill="1" applyBorder="1" applyAlignment="1" applyProtection="1">
      <alignment/>
      <protection/>
    </xf>
    <xf numFmtId="0" fontId="14" fillId="50" borderId="22" xfId="0" applyFont="1" applyFill="1" applyBorder="1" applyAlignment="1" applyProtection="1">
      <alignment/>
      <protection/>
    </xf>
    <xf numFmtId="0" fontId="0" fillId="50" borderId="22" xfId="0" applyFont="1" applyFill="1" applyBorder="1" applyAlignment="1" applyProtection="1">
      <alignment/>
      <protection/>
    </xf>
    <xf numFmtId="164" fontId="0" fillId="50" borderId="22" xfId="0" applyNumberFormat="1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0" fillId="43" borderId="63" xfId="0" applyFill="1" applyBorder="1" applyAlignment="1">
      <alignment/>
    </xf>
    <xf numFmtId="0" fontId="32" fillId="37" borderId="56" xfId="57" applyFont="1" applyFill="1" applyBorder="1" applyAlignment="1">
      <alignment/>
    </xf>
    <xf numFmtId="0" fontId="35" fillId="42" borderId="95" xfId="0" applyFont="1" applyFill="1" applyBorder="1" applyAlignment="1" applyProtection="1">
      <alignment horizontal="center"/>
      <protection/>
    </xf>
    <xf numFmtId="4" fontId="35" fillId="47" borderId="10" xfId="0" applyNumberFormat="1" applyFont="1" applyFill="1" applyBorder="1" applyAlignment="1" applyProtection="1">
      <alignment horizontal="center"/>
      <protection/>
    </xf>
    <xf numFmtId="4" fontId="35" fillId="47" borderId="96" xfId="0" applyNumberFormat="1" applyFont="1" applyFill="1" applyBorder="1" applyAlignment="1" applyProtection="1">
      <alignment horizontal="center"/>
      <protection/>
    </xf>
    <xf numFmtId="0" fontId="13" fillId="38" borderId="0" xfId="58" applyNumberFormat="1" applyFont="1" applyFill="1" applyBorder="1" applyAlignment="1" applyProtection="1" quotePrefix="1">
      <alignment horizontal="center"/>
      <protection/>
    </xf>
    <xf numFmtId="0" fontId="27" fillId="0" borderId="33" xfId="52" applyFont="1" applyBorder="1" applyAlignment="1" applyProtection="1">
      <alignment horizontal="center"/>
      <protection locked="0"/>
    </xf>
    <xf numFmtId="0" fontId="20" fillId="42" borderId="34" xfId="0" applyFont="1" applyFill="1" applyBorder="1" applyAlignment="1" applyProtection="1">
      <alignment horizontal="center"/>
      <protection/>
    </xf>
    <xf numFmtId="3" fontId="20" fillId="42" borderId="34" xfId="0" applyNumberFormat="1" applyFont="1" applyFill="1" applyBorder="1" applyAlignment="1" applyProtection="1">
      <alignment horizontal="center"/>
      <protection/>
    </xf>
    <xf numFmtId="172" fontId="20" fillId="50" borderId="55" xfId="58" applyNumberFormat="1" applyFont="1" applyFill="1" applyBorder="1" applyAlignment="1" applyProtection="1">
      <alignment horizontal="center"/>
      <protection locked="0"/>
    </xf>
    <xf numFmtId="10" fontId="20" fillId="50" borderId="55" xfId="58" applyNumberFormat="1" applyFont="1" applyFill="1" applyBorder="1" applyAlignment="1" applyProtection="1">
      <alignment horizontal="center"/>
      <protection locked="0"/>
    </xf>
    <xf numFmtId="0" fontId="20" fillId="37" borderId="55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/>
      <protection/>
    </xf>
    <xf numFmtId="172" fontId="3" fillId="37" borderId="10" xfId="0" applyNumberFormat="1" applyFont="1" applyFill="1" applyBorder="1" applyAlignment="1" applyProtection="1">
      <alignment/>
      <protection locked="0"/>
    </xf>
    <xf numFmtId="172" fontId="31" fillId="47" borderId="10" xfId="0" applyNumberFormat="1" applyFont="1" applyFill="1" applyBorder="1" applyAlignment="1" applyProtection="1">
      <alignment/>
      <protection/>
    </xf>
    <xf numFmtId="172" fontId="20" fillId="0" borderId="10" xfId="0" applyNumberFormat="1" applyFont="1" applyFill="1" applyBorder="1" applyAlignment="1" applyProtection="1">
      <alignment/>
      <protection locked="0"/>
    </xf>
    <xf numFmtId="172" fontId="31" fillId="47" borderId="31" xfId="0" applyNumberFormat="1" applyFont="1" applyFill="1" applyBorder="1" applyAlignment="1" applyProtection="1">
      <alignment/>
      <protection/>
    </xf>
    <xf numFmtId="172" fontId="32" fillId="47" borderId="10" xfId="0" applyNumberFormat="1" applyFont="1" applyFill="1" applyBorder="1" applyAlignment="1" applyProtection="1">
      <alignment/>
      <protection/>
    </xf>
    <xf numFmtId="172" fontId="32" fillId="47" borderId="55" xfId="0" applyNumberFormat="1" applyFont="1" applyFill="1" applyBorder="1" applyAlignment="1" applyProtection="1">
      <alignment/>
      <protection/>
    </xf>
    <xf numFmtId="172" fontId="75" fillId="35" borderId="55" xfId="0" applyNumberFormat="1" applyFont="1" applyFill="1" applyBorder="1" applyAlignment="1" applyProtection="1">
      <alignment/>
      <protection locked="0"/>
    </xf>
    <xf numFmtId="172" fontId="32" fillId="53" borderId="69" xfId="0" applyNumberFormat="1" applyFont="1" applyFill="1" applyBorder="1" applyAlignment="1" applyProtection="1">
      <alignment/>
      <protection/>
    </xf>
    <xf numFmtId="164" fontId="32" fillId="38" borderId="0" xfId="0" applyNumberFormat="1" applyFont="1" applyFill="1" applyBorder="1" applyAlignment="1" applyProtection="1">
      <alignment/>
      <protection/>
    </xf>
    <xf numFmtId="172" fontId="32" fillId="53" borderId="55" xfId="0" applyNumberFormat="1" applyFont="1" applyFill="1" applyBorder="1" applyAlignment="1" applyProtection="1">
      <alignment/>
      <protection/>
    </xf>
    <xf numFmtId="0" fontId="0" fillId="46" borderId="0" xfId="0" applyFont="1" applyFill="1" applyAlignment="1">
      <alignment/>
    </xf>
    <xf numFmtId="0" fontId="16" fillId="38" borderId="5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76" fillId="46" borderId="0" xfId="0" applyFont="1" applyFill="1" applyAlignment="1">
      <alignment horizontal="right"/>
    </xf>
    <xf numFmtId="0" fontId="3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38" borderId="0" xfId="0" applyFont="1" applyFill="1" applyBorder="1" applyAlignment="1" applyProtection="1">
      <alignment horizontal="left"/>
      <protection/>
    </xf>
    <xf numFmtId="0" fontId="3" fillId="38" borderId="0" xfId="0" applyFont="1" applyFill="1" applyBorder="1" applyAlignment="1" applyProtection="1">
      <alignment wrapText="1"/>
      <protection/>
    </xf>
    <xf numFmtId="0" fontId="3" fillId="38" borderId="15" xfId="0" applyFont="1" applyFill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48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 horizontal="left" vertical="justify"/>
      <protection/>
    </xf>
    <xf numFmtId="0" fontId="7" fillId="54" borderId="25" xfId="0" applyFont="1" applyFill="1" applyBorder="1" applyAlignment="1" applyProtection="1">
      <alignment/>
      <protection/>
    </xf>
    <xf numFmtId="0" fontId="3" fillId="54" borderId="25" xfId="0" applyFont="1" applyFill="1" applyBorder="1" applyAlignment="1" applyProtection="1">
      <alignment/>
      <protection/>
    </xf>
    <xf numFmtId="0" fontId="44" fillId="0" borderId="40" xfId="0" applyFont="1" applyFill="1" applyBorder="1" applyAlignment="1" applyProtection="1">
      <alignment/>
      <protection locked="0"/>
    </xf>
    <xf numFmtId="0" fontId="74" fillId="0" borderId="38" xfId="0" applyFont="1" applyFill="1" applyBorder="1" applyAlignment="1">
      <alignment/>
    </xf>
    <xf numFmtId="0" fontId="74" fillId="0" borderId="39" xfId="0" applyFont="1" applyFill="1" applyBorder="1" applyAlignment="1">
      <alignment/>
    </xf>
    <xf numFmtId="0" fontId="74" fillId="0" borderId="40" xfId="0" applyFont="1" applyFill="1" applyBorder="1" applyAlignment="1">
      <alignment horizontal="center"/>
    </xf>
    <xf numFmtId="0" fontId="74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7" fillId="54" borderId="24" xfId="0" applyFont="1" applyFill="1" applyBorder="1" applyAlignment="1" applyProtection="1">
      <alignment/>
      <protection/>
    </xf>
    <xf numFmtId="0" fontId="3" fillId="39" borderId="97" xfId="0" applyFont="1" applyFill="1" applyBorder="1" applyAlignment="1" applyProtection="1">
      <alignment horizontal="center"/>
      <protection/>
    </xf>
    <xf numFmtId="0" fontId="3" fillId="39" borderId="90" xfId="0" applyFont="1" applyFill="1" applyBorder="1" applyAlignment="1" applyProtection="1">
      <alignment horizontal="center"/>
      <protection/>
    </xf>
    <xf numFmtId="0" fontId="3" fillId="39" borderId="28" xfId="0" applyFont="1" applyFill="1" applyBorder="1" applyAlignment="1" applyProtection="1">
      <alignment horizontal="center"/>
      <protection/>
    </xf>
    <xf numFmtId="0" fontId="3" fillId="39" borderId="27" xfId="0" applyFont="1" applyFill="1" applyBorder="1" applyAlignment="1" applyProtection="1">
      <alignment horizontal="center"/>
      <protection/>
    </xf>
    <xf numFmtId="0" fontId="3" fillId="39" borderId="31" xfId="0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5" fontId="46" fillId="0" borderId="97" xfId="0" applyNumberFormat="1" applyFon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46" fillId="0" borderId="85" xfId="0" applyFont="1" applyBorder="1" applyAlignment="1" applyProtection="1">
      <alignment horizontal="center" vertical="center"/>
      <protection locked="0"/>
    </xf>
    <xf numFmtId="0" fontId="46" fillId="0" borderId="87" xfId="0" applyFont="1" applyBorder="1" applyAlignment="1" applyProtection="1">
      <alignment horizontal="center" vertic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29" fillId="0" borderId="87" xfId="0" applyFont="1" applyBorder="1" applyAlignment="1" applyProtection="1">
      <alignment horizontal="center"/>
      <protection locked="0"/>
    </xf>
    <xf numFmtId="170" fontId="29" fillId="0" borderId="85" xfId="0" applyNumberFormat="1" applyFont="1" applyBorder="1" applyAlignment="1" applyProtection="1">
      <alignment horizontal="center"/>
      <protection/>
    </xf>
    <xf numFmtId="170" fontId="29" fillId="0" borderId="87" xfId="0" applyNumberFormat="1" applyFont="1" applyBorder="1" applyAlignment="1" applyProtection="1">
      <alignment horizontal="center"/>
      <protection/>
    </xf>
    <xf numFmtId="0" fontId="3" fillId="39" borderId="28" xfId="0" applyFont="1" applyFill="1" applyBorder="1" applyAlignment="1" applyProtection="1">
      <alignment horizontal="center"/>
      <protection/>
    </xf>
    <xf numFmtId="0" fontId="3" fillId="39" borderId="27" xfId="0" applyFont="1" applyFill="1" applyBorder="1" applyAlignment="1" applyProtection="1">
      <alignment horizontal="center"/>
      <protection/>
    </xf>
    <xf numFmtId="169" fontId="46" fillId="0" borderId="97" xfId="0" applyNumberFormat="1" applyFont="1" applyBorder="1" applyAlignment="1" applyProtection="1">
      <alignment horizontal="center" vertical="center"/>
      <protection locked="0"/>
    </xf>
    <xf numFmtId="169" fontId="44" fillId="0" borderId="90" xfId="0" applyNumberFormat="1" applyFont="1" applyBorder="1" applyAlignment="1" applyProtection="1">
      <alignment/>
      <protection locked="0"/>
    </xf>
    <xf numFmtId="169" fontId="44" fillId="0" borderId="85" xfId="0" applyNumberFormat="1" applyFont="1" applyBorder="1" applyAlignment="1" applyProtection="1">
      <alignment/>
      <protection locked="0"/>
    </xf>
    <xf numFmtId="169" fontId="44" fillId="0" borderId="87" xfId="0" applyNumberFormat="1" applyFont="1" applyBorder="1" applyAlignment="1" applyProtection="1">
      <alignment/>
      <protection locked="0"/>
    </xf>
    <xf numFmtId="0" fontId="20" fillId="55" borderId="34" xfId="0" applyFont="1" applyFill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2" fillId="0" borderId="98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38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0" fillId="0" borderId="44" xfId="0" applyFont="1" applyFill="1" applyBorder="1" applyAlignment="1" applyProtection="1">
      <alignment horizontal="center"/>
      <protection locked="0"/>
    </xf>
    <xf numFmtId="0" fontId="20" fillId="0" borderId="40" xfId="0" applyFont="1" applyFill="1" applyBorder="1" applyAlignment="1" applyProtection="1">
      <alignment horizontal="center"/>
      <protection locked="0"/>
    </xf>
    <xf numFmtId="0" fontId="44" fillId="0" borderId="40" xfId="0" applyFont="1" applyBorder="1" applyAlignment="1" applyProtection="1">
      <alignment horizontal="center"/>
      <protection locked="0"/>
    </xf>
    <xf numFmtId="0" fontId="46" fillId="50" borderId="40" xfId="0" applyFont="1" applyFill="1" applyBorder="1" applyAlignment="1" applyProtection="1">
      <alignment horizontal="center"/>
      <protection locked="0"/>
    </xf>
    <xf numFmtId="0" fontId="3" fillId="50" borderId="44" xfId="0" applyFont="1" applyFill="1" applyBorder="1" applyAlignment="1" applyProtection="1">
      <alignment horizontal="center"/>
      <protection locked="0"/>
    </xf>
    <xf numFmtId="0" fontId="3" fillId="50" borderId="40" xfId="0" applyFont="1" applyFill="1" applyBorder="1" applyAlignment="1" applyProtection="1">
      <alignment horizontal="center"/>
      <protection locked="0"/>
    </xf>
    <xf numFmtId="0" fontId="46" fillId="50" borderId="44" xfId="0" applyFont="1" applyFill="1" applyBorder="1" applyAlignment="1" applyProtection="1">
      <alignment horizontal="center"/>
      <protection locked="0"/>
    </xf>
    <xf numFmtId="0" fontId="44" fillId="35" borderId="44" xfId="0" applyFont="1" applyFill="1" applyBorder="1" applyAlignment="1" applyProtection="1">
      <alignment horizontal="center"/>
      <protection locked="0"/>
    </xf>
    <xf numFmtId="0" fontId="44" fillId="35" borderId="40" xfId="0" applyFont="1" applyFill="1" applyBorder="1" applyAlignment="1" applyProtection="1">
      <alignment horizontal="center"/>
      <protection locked="0"/>
    </xf>
    <xf numFmtId="0" fontId="44" fillId="35" borderId="45" xfId="0" applyFont="1" applyFill="1" applyBorder="1" applyAlignment="1" applyProtection="1">
      <alignment horizontal="center" vertical="top" wrapText="1"/>
      <protection locked="0"/>
    </xf>
    <xf numFmtId="0" fontId="44" fillId="35" borderId="44" xfId="0" applyFont="1" applyFill="1" applyBorder="1" applyAlignment="1" applyProtection="1">
      <alignment horizontal="center" vertical="top" wrapText="1"/>
      <protection locked="0"/>
    </xf>
    <xf numFmtId="0" fontId="44" fillId="35" borderId="51" xfId="0" applyFont="1" applyFill="1" applyBorder="1" applyAlignment="1" applyProtection="1">
      <alignment horizontal="center" vertical="top" wrapText="1"/>
      <protection locked="0"/>
    </xf>
    <xf numFmtId="172" fontId="35" fillId="47" borderId="99" xfId="0" applyNumberFormat="1" applyFont="1" applyFill="1" applyBorder="1" applyAlignment="1" applyProtection="1">
      <alignment horizontal="center"/>
      <protection/>
    </xf>
    <xf numFmtId="172" fontId="3" fillId="47" borderId="100" xfId="0" applyNumberFormat="1" applyFont="1" applyFill="1" applyBorder="1" applyAlignment="1" applyProtection="1">
      <alignment horizontal="center"/>
      <protection/>
    </xf>
    <xf numFmtId="0" fontId="35" fillId="37" borderId="101" xfId="0" applyFont="1" applyFill="1" applyBorder="1" applyAlignment="1" applyProtection="1">
      <alignment horizontal="center"/>
      <protection/>
    </xf>
    <xf numFmtId="0" fontId="60" fillId="37" borderId="0" xfId="0" applyFont="1" applyFill="1" applyBorder="1" applyAlignment="1" applyProtection="1">
      <alignment horizontal="center"/>
      <protection/>
    </xf>
    <xf numFmtId="0" fontId="60" fillId="37" borderId="52" xfId="0" applyFont="1" applyFill="1" applyBorder="1" applyAlignment="1" applyProtection="1">
      <alignment horizontal="center"/>
      <protection/>
    </xf>
    <xf numFmtId="0" fontId="35" fillId="42" borderId="102" xfId="0" applyFont="1" applyFill="1" applyBorder="1" applyAlignment="1" applyProtection="1">
      <alignment horizontal="center" vertical="center" textRotation="90" wrapText="1"/>
      <protection/>
    </xf>
    <xf numFmtId="0" fontId="35" fillId="42" borderId="92" xfId="0" applyFont="1" applyFill="1" applyBorder="1" applyAlignment="1" applyProtection="1">
      <alignment horizontal="center" vertical="center" textRotation="90" wrapText="1"/>
      <protection/>
    </xf>
    <xf numFmtId="0" fontId="35" fillId="37" borderId="103" xfId="0" applyFont="1" applyFill="1" applyBorder="1" applyAlignment="1" applyProtection="1">
      <alignment horizontal="center"/>
      <protection/>
    </xf>
    <xf numFmtId="0" fontId="60" fillId="37" borderId="104" xfId="0" applyFont="1" applyFill="1" applyBorder="1" applyAlignment="1" applyProtection="1">
      <alignment horizontal="center"/>
      <protection/>
    </xf>
    <xf numFmtId="0" fontId="60" fillId="37" borderId="105" xfId="0" applyFont="1" applyFill="1" applyBorder="1" applyAlignment="1" applyProtection="1">
      <alignment horizontal="center"/>
      <protection/>
    </xf>
    <xf numFmtId="0" fontId="35" fillId="37" borderId="99" xfId="0" applyFont="1" applyFill="1" applyBorder="1" applyAlignment="1" applyProtection="1">
      <alignment horizontal="center"/>
      <protection/>
    </xf>
    <xf numFmtId="0" fontId="60" fillId="37" borderId="106" xfId="0" applyFont="1" applyFill="1" applyBorder="1" applyAlignment="1" applyProtection="1">
      <alignment horizontal="center"/>
      <protection/>
    </xf>
    <xf numFmtId="0" fontId="60" fillId="37" borderId="100" xfId="0" applyFont="1" applyFill="1" applyBorder="1" applyAlignment="1" applyProtection="1">
      <alignment horizontal="center"/>
      <protection/>
    </xf>
    <xf numFmtId="0" fontId="35" fillId="41" borderId="37" xfId="0" applyFont="1" applyFill="1" applyBorder="1" applyAlignment="1" applyProtection="1">
      <alignment horizontal="center"/>
      <protection/>
    </xf>
    <xf numFmtId="0" fontId="35" fillId="41" borderId="50" xfId="0" applyFont="1" applyFill="1" applyBorder="1" applyAlignment="1" applyProtection="1">
      <alignment horizontal="center"/>
      <protection/>
    </xf>
    <xf numFmtId="0" fontId="35" fillId="41" borderId="80" xfId="0" applyFont="1" applyFill="1" applyBorder="1" applyAlignment="1" applyProtection="1">
      <alignment horizontal="center"/>
      <protection/>
    </xf>
    <xf numFmtId="0" fontId="35" fillId="41" borderId="107" xfId="0" applyFont="1" applyFill="1" applyBorder="1" applyAlignment="1" applyProtection="1">
      <alignment horizontal="center"/>
      <protection/>
    </xf>
    <xf numFmtId="0" fontId="0" fillId="41" borderId="53" xfId="0" applyFill="1" applyBorder="1" applyAlignment="1" applyProtection="1">
      <alignment horizontal="center"/>
      <protection/>
    </xf>
    <xf numFmtId="0" fontId="0" fillId="41" borderId="54" xfId="0" applyFill="1" applyBorder="1" applyAlignment="1" applyProtection="1">
      <alignment horizontal="center"/>
      <protection/>
    </xf>
    <xf numFmtId="0" fontId="35" fillId="42" borderId="108" xfId="0" applyFont="1" applyFill="1" applyBorder="1" applyAlignment="1" applyProtection="1">
      <alignment horizontal="center" vertical="center" textRotation="90" wrapText="1"/>
      <protection/>
    </xf>
    <xf numFmtId="0" fontId="35" fillId="42" borderId="46" xfId="0" applyFont="1" applyFill="1" applyBorder="1" applyAlignment="1" applyProtection="1">
      <alignment horizontal="center" vertical="center" textRotation="90" wrapText="1"/>
      <protection/>
    </xf>
    <xf numFmtId="0" fontId="35" fillId="42" borderId="47" xfId="0" applyFont="1" applyFill="1" applyBorder="1" applyAlignment="1" applyProtection="1">
      <alignment horizontal="center" vertical="center" textRotation="90" wrapText="1"/>
      <protection/>
    </xf>
    <xf numFmtId="0" fontId="3" fillId="37" borderId="0" xfId="0" applyFont="1" applyFill="1" applyBorder="1" applyAlignment="1" applyProtection="1">
      <alignment horizontal="left" vertical="center" wrapText="1"/>
      <protection/>
    </xf>
    <xf numFmtId="165" fontId="3" fillId="37" borderId="0" xfId="0" applyNumberFormat="1" applyFont="1" applyFill="1" applyBorder="1" applyAlignment="1" applyProtection="1">
      <alignment horizontal="left"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20" fillId="0" borderId="44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7" borderId="44" xfId="0" applyFont="1" applyFill="1" applyBorder="1" applyAlignment="1" applyProtection="1">
      <alignment horizontal="center"/>
      <protection locked="0"/>
    </xf>
    <xf numFmtId="0" fontId="0" fillId="37" borderId="40" xfId="0" applyFont="1" applyFill="1" applyBorder="1" applyAlignment="1" applyProtection="1">
      <alignment horizontal="center"/>
      <protection locked="0"/>
    </xf>
    <xf numFmtId="0" fontId="42" fillId="37" borderId="40" xfId="0" applyFont="1" applyFill="1" applyBorder="1" applyAlignment="1" applyProtection="1">
      <alignment horizontal="center"/>
      <protection locked="0"/>
    </xf>
    <xf numFmtId="0" fontId="42" fillId="37" borderId="44" xfId="0" applyFont="1" applyFill="1" applyBorder="1" applyAlignment="1" applyProtection="1">
      <alignment horizontal="center"/>
      <protection locked="0"/>
    </xf>
    <xf numFmtId="0" fontId="35" fillId="52" borderId="37" xfId="57" applyFont="1" applyFill="1" applyBorder="1" applyAlignment="1">
      <alignment textRotation="180" wrapText="1"/>
    </xf>
    <xf numFmtId="0" fontId="3" fillId="37" borderId="0" xfId="0" applyFont="1" applyFill="1" applyBorder="1" applyAlignment="1" applyProtection="1">
      <alignment horizontal="right" vertical="justify" wrapText="1" readingOrder="1"/>
      <protection/>
    </xf>
    <xf numFmtId="0" fontId="3" fillId="0" borderId="0" xfId="0" applyFont="1" applyAlignment="1">
      <alignment horizontal="right" vertical="justify" wrapText="1" readingOrder="1"/>
    </xf>
    <xf numFmtId="0" fontId="21" fillId="39" borderId="109" xfId="0" applyFont="1" applyFill="1" applyBorder="1" applyAlignment="1" applyProtection="1">
      <alignment horizontal="center" vertical="center"/>
      <protection/>
    </xf>
    <xf numFmtId="0" fontId="21" fillId="39" borderId="60" xfId="0" applyFont="1" applyFill="1" applyBorder="1" applyAlignment="1" applyProtection="1">
      <alignment horizontal="center" vertical="center"/>
      <protection/>
    </xf>
    <xf numFmtId="0" fontId="21" fillId="41" borderId="109" xfId="0" applyFont="1" applyFill="1" applyBorder="1" applyAlignment="1" applyProtection="1">
      <alignment horizontal="center" vertical="center"/>
      <protection/>
    </xf>
    <xf numFmtId="0" fontId="21" fillId="41" borderId="6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625pg9" xfId="56"/>
    <cellStyle name="Normal_820pg10" xfId="57"/>
    <cellStyle name="Normal_AIR Reporting #21" xfId="58"/>
    <cellStyle name="Normal_CourtneyAI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 patternType="lightGray">
          <fgColor indexed="22"/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B2:AC196"/>
  <sheetViews>
    <sheetView showGridLines="0" showZeros="0" defaultGridColor="0" zoomScale="90" zoomScaleNormal="90" zoomScalePageLayoutView="0" colorId="22" workbookViewId="0" topLeftCell="A1">
      <selection activeCell="G16" sqref="G16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4" width="30.7109375" style="0" customWidth="1"/>
    <col min="5" max="5" width="1.7109375" style="0" customWidth="1"/>
    <col min="6" max="6" width="26.7109375" style="0" customWidth="1"/>
    <col min="7" max="7" width="11.8515625" style="0" customWidth="1"/>
    <col min="8" max="8" width="10.8515625" style="0" customWidth="1"/>
    <col min="9" max="9" width="3.7109375" style="0" customWidth="1"/>
  </cols>
  <sheetData>
    <row r="1" ht="8.25" customHeight="1" thickBot="1"/>
    <row r="2" spans="2:11" ht="21.75" customHeight="1" thickTop="1">
      <c r="B2" s="1053" t="s">
        <v>405</v>
      </c>
      <c r="C2" s="1054"/>
      <c r="D2" s="1054"/>
      <c r="E2" s="1054"/>
      <c r="F2" s="1054"/>
      <c r="G2" s="1054"/>
      <c r="H2" s="1054"/>
      <c r="I2" s="1055"/>
      <c r="J2" s="1"/>
      <c r="K2" s="1"/>
    </row>
    <row r="3" spans="2:11" ht="11.25" customHeight="1">
      <c r="B3" s="1056"/>
      <c r="C3" s="1057"/>
      <c r="D3" s="1057"/>
      <c r="E3" s="1057"/>
      <c r="F3" s="1057"/>
      <c r="G3" s="1057"/>
      <c r="H3" s="1057"/>
      <c r="I3" s="1058"/>
      <c r="J3" s="1"/>
      <c r="K3" s="1"/>
    </row>
    <row r="4" spans="2:11" ht="21" customHeight="1">
      <c r="B4" s="1059" t="s">
        <v>758</v>
      </c>
      <c r="C4" s="1060"/>
      <c r="D4" s="1060"/>
      <c r="E4" s="1060"/>
      <c r="F4" s="1060"/>
      <c r="G4" s="1060"/>
      <c r="H4" s="1060"/>
      <c r="I4" s="1061"/>
      <c r="J4" s="1"/>
      <c r="K4" s="1"/>
    </row>
    <row r="5" spans="2:11" ht="6" customHeight="1">
      <c r="B5" s="1062"/>
      <c r="C5" s="1063"/>
      <c r="D5" s="1063"/>
      <c r="E5" s="1063"/>
      <c r="F5" s="1063"/>
      <c r="G5" s="1063"/>
      <c r="H5" s="1063"/>
      <c r="I5" s="1064"/>
      <c r="J5" s="1"/>
      <c r="K5" s="1"/>
    </row>
    <row r="6" spans="2:11" ht="16.5" thickBot="1">
      <c r="B6" s="152"/>
      <c r="C6" s="153" t="s">
        <v>62</v>
      </c>
      <c r="D6" s="154"/>
      <c r="E6" s="155"/>
      <c r="F6" s="155"/>
      <c r="G6" s="155"/>
      <c r="H6" s="352" t="s">
        <v>143</v>
      </c>
      <c r="I6" s="157"/>
      <c r="J6" s="1"/>
      <c r="K6" s="1"/>
    </row>
    <row r="7" spans="2:11" ht="7.5" customHeight="1" thickBot="1" thickTop="1">
      <c r="B7" s="37"/>
      <c r="C7" s="37"/>
      <c r="D7" s="23"/>
      <c r="E7" s="23"/>
      <c r="F7" s="23"/>
      <c r="G7" s="37"/>
      <c r="H7" s="37"/>
      <c r="I7" s="37"/>
      <c r="J7" s="1"/>
      <c r="K7" s="1"/>
    </row>
    <row r="8" spans="2:11" ht="10.5" customHeight="1" thickTop="1">
      <c r="B8" s="321" t="s">
        <v>0</v>
      </c>
      <c r="C8" s="322" t="s">
        <v>0</v>
      </c>
      <c r="D8" s="148"/>
      <c r="E8" s="148"/>
      <c r="F8" s="148"/>
      <c r="G8" s="148"/>
      <c r="H8" s="148"/>
      <c r="I8" s="143"/>
      <c r="J8" s="1"/>
      <c r="K8" s="1"/>
    </row>
    <row r="9" spans="2:11" ht="12" customHeight="1">
      <c r="B9" s="323"/>
      <c r="C9" s="1045" t="s">
        <v>1</v>
      </c>
      <c r="D9" s="1046"/>
      <c r="E9" s="128"/>
      <c r="F9" s="926" t="s">
        <v>58</v>
      </c>
      <c r="G9" s="1030" t="s">
        <v>584</v>
      </c>
      <c r="H9" s="1031"/>
      <c r="I9" s="144"/>
      <c r="J9" s="1"/>
      <c r="K9" s="1"/>
    </row>
    <row r="10" spans="2:11" ht="15.75" customHeight="1">
      <c r="B10" s="323"/>
      <c r="C10" s="1036"/>
      <c r="D10" s="1037"/>
      <c r="E10" s="128"/>
      <c r="F10" s="1051"/>
      <c r="G10" s="1047">
        <v>41274</v>
      </c>
      <c r="H10" s="1048"/>
      <c r="I10" s="144"/>
      <c r="J10" s="1"/>
      <c r="K10" s="1"/>
    </row>
    <row r="11" spans="2:11" ht="15.75" customHeight="1">
      <c r="B11" s="323"/>
      <c r="C11" s="1038"/>
      <c r="D11" s="1037"/>
      <c r="E11" s="128"/>
      <c r="F11" s="1052"/>
      <c r="G11" s="1049"/>
      <c r="H11" s="1050"/>
      <c r="I11" s="144"/>
      <c r="J11" s="1"/>
      <c r="K11" s="1"/>
    </row>
    <row r="12" spans="2:11" ht="12" customHeight="1">
      <c r="B12" s="324"/>
      <c r="C12" s="1028" t="s">
        <v>757</v>
      </c>
      <c r="D12" s="1029"/>
      <c r="E12" s="128"/>
      <c r="F12" s="505"/>
      <c r="G12" s="149"/>
      <c r="H12" s="149"/>
      <c r="I12" s="145"/>
      <c r="J12" s="1"/>
      <c r="K12" s="1"/>
    </row>
    <row r="13" spans="2:11" ht="25.5" customHeight="1">
      <c r="B13" s="323"/>
      <c r="C13" s="1036"/>
      <c r="D13" s="1037"/>
      <c r="E13" s="128"/>
      <c r="F13" s="506"/>
      <c r="G13" s="150"/>
      <c r="H13" s="150"/>
      <c r="I13" s="145"/>
      <c r="J13" s="1"/>
      <c r="K13" s="1"/>
    </row>
    <row r="14" spans="2:11" ht="12" customHeight="1">
      <c r="B14" s="323"/>
      <c r="C14" s="1038"/>
      <c r="D14" s="1037"/>
      <c r="E14" s="128"/>
      <c r="F14" s="504"/>
      <c r="G14" s="325"/>
      <c r="H14" s="325"/>
      <c r="I14" s="146"/>
      <c r="J14" s="1"/>
      <c r="K14" s="1"/>
    </row>
    <row r="15" spans="2:11" ht="12" customHeight="1">
      <c r="B15" s="323"/>
      <c r="C15" s="308" t="s">
        <v>2</v>
      </c>
      <c r="D15" s="158" t="s">
        <v>3</v>
      </c>
      <c r="E15" s="128"/>
      <c r="F15" s="927" t="s">
        <v>92</v>
      </c>
      <c r="G15" s="158" t="s">
        <v>93</v>
      </c>
      <c r="H15" s="308" t="s">
        <v>175</v>
      </c>
      <c r="I15" s="145"/>
      <c r="J15" s="1"/>
      <c r="K15" s="1"/>
    </row>
    <row r="16" spans="2:11" ht="18" customHeight="1">
      <c r="B16" s="323"/>
      <c r="C16" s="934"/>
      <c r="D16" s="936"/>
      <c r="E16" s="128"/>
      <c r="F16" s="151" t="s">
        <v>418</v>
      </c>
      <c r="G16" s="330"/>
      <c r="H16" s="331"/>
      <c r="I16" s="144"/>
      <c r="J16" s="1"/>
      <c r="K16" s="1"/>
    </row>
    <row r="17" spans="2:11" ht="18" customHeight="1">
      <c r="B17" s="324"/>
      <c r="C17" s="934"/>
      <c r="D17" s="936"/>
      <c r="E17" s="128"/>
      <c r="F17" s="151" t="s">
        <v>419</v>
      </c>
      <c r="G17" s="985"/>
      <c r="H17" s="986">
        <v>0</v>
      </c>
      <c r="I17" s="147"/>
      <c r="J17" s="1"/>
      <c r="K17" s="1"/>
    </row>
    <row r="18" spans="2:11" ht="18" customHeight="1">
      <c r="B18" s="324"/>
      <c r="C18" s="934"/>
      <c r="D18" s="936"/>
      <c r="E18" s="128"/>
      <c r="F18" s="151" t="s">
        <v>420</v>
      </c>
      <c r="G18" s="330"/>
      <c r="H18" s="331"/>
      <c r="I18" s="147"/>
      <c r="J18" s="1"/>
      <c r="K18" s="1"/>
    </row>
    <row r="19" spans="2:11" ht="18" customHeight="1">
      <c r="B19" s="324"/>
      <c r="C19" s="934"/>
      <c r="D19" s="936"/>
      <c r="E19" s="128"/>
      <c r="F19" s="151" t="s">
        <v>421</v>
      </c>
      <c r="G19" s="330"/>
      <c r="H19" s="331"/>
      <c r="I19" s="147"/>
      <c r="J19" s="1"/>
      <c r="K19" s="1"/>
    </row>
    <row r="20" spans="2:11" ht="18" customHeight="1">
      <c r="B20" s="324"/>
      <c r="C20" s="934"/>
      <c r="D20" s="936"/>
      <c r="E20" s="128"/>
      <c r="F20" s="151" t="s">
        <v>440</v>
      </c>
      <c r="G20" s="330"/>
      <c r="H20" s="331"/>
      <c r="I20" s="147"/>
      <c r="J20" s="1"/>
      <c r="K20" s="1"/>
    </row>
    <row r="21" spans="2:11" ht="18" customHeight="1">
      <c r="B21" s="324"/>
      <c r="C21" s="934"/>
      <c r="D21" s="936"/>
      <c r="E21" s="128"/>
      <c r="F21" s="151" t="s">
        <v>415</v>
      </c>
      <c r="G21" s="330"/>
      <c r="H21" s="331"/>
      <c r="I21" s="147"/>
      <c r="J21" s="1"/>
      <c r="K21" s="1"/>
    </row>
    <row r="22" spans="2:11" ht="18" customHeight="1">
      <c r="B22" s="324"/>
      <c r="C22" s="934"/>
      <c r="D22" s="936"/>
      <c r="E22" s="128"/>
      <c r="F22" s="151" t="s">
        <v>416</v>
      </c>
      <c r="G22" s="330"/>
      <c r="H22" s="331"/>
      <c r="I22" s="147"/>
      <c r="J22" s="1"/>
      <c r="K22" s="1"/>
    </row>
    <row r="23" spans="2:11" ht="18" customHeight="1">
      <c r="B23" s="324"/>
      <c r="C23" s="934"/>
      <c r="D23" s="936"/>
      <c r="E23" s="128"/>
      <c r="F23" s="151" t="s">
        <v>417</v>
      </c>
      <c r="G23" s="330"/>
      <c r="H23" s="331"/>
      <c r="I23" s="145"/>
      <c r="J23" s="1"/>
      <c r="K23" s="1"/>
    </row>
    <row r="24" spans="2:11" ht="18" customHeight="1">
      <c r="B24" s="324"/>
      <c r="C24" s="935"/>
      <c r="D24" s="937"/>
      <c r="E24" s="128"/>
      <c r="F24" s="151" t="s">
        <v>439</v>
      </c>
      <c r="G24" s="332"/>
      <c r="H24" s="333"/>
      <c r="I24" s="145"/>
      <c r="J24" s="1"/>
      <c r="K24" s="1"/>
    </row>
    <row r="25" spans="2:11" ht="12" customHeight="1">
      <c r="B25" s="324"/>
      <c r="C25" s="326"/>
      <c r="D25" s="326"/>
      <c r="E25" s="128"/>
      <c r="F25" s="327"/>
      <c r="G25" s="325"/>
      <c r="H25" s="325"/>
      <c r="I25" s="146"/>
      <c r="J25" s="1"/>
      <c r="K25" s="1"/>
    </row>
    <row r="26" spans="2:11" ht="12.75" customHeight="1">
      <c r="B26" s="323"/>
      <c r="C26" s="308" t="s">
        <v>4</v>
      </c>
      <c r="D26" s="308" t="s">
        <v>5</v>
      </c>
      <c r="E26" s="160"/>
      <c r="F26" s="881" t="s">
        <v>6</v>
      </c>
      <c r="G26" s="1030" t="s">
        <v>61</v>
      </c>
      <c r="H26" s="1031"/>
      <c r="I26" s="144"/>
      <c r="J26" s="2"/>
      <c r="K26" s="2"/>
    </row>
    <row r="27" spans="2:11" ht="24" customHeight="1">
      <c r="B27" s="323"/>
      <c r="C27" s="888"/>
      <c r="D27" s="888"/>
      <c r="E27" s="328"/>
      <c r="F27" s="888"/>
      <c r="G27" s="1039"/>
      <c r="H27" s="1040"/>
      <c r="I27" s="144"/>
      <c r="J27" s="1"/>
      <c r="K27" s="23"/>
    </row>
    <row r="28" spans="2:11" ht="14.25" customHeight="1">
      <c r="B28" s="323"/>
      <c r="C28" s="383"/>
      <c r="D28" s="1032" t="s">
        <v>547</v>
      </c>
      <c r="E28" s="328"/>
      <c r="F28" s="1032" t="s">
        <v>749</v>
      </c>
      <c r="G28" s="384" t="s">
        <v>750</v>
      </c>
      <c r="H28" s="384" t="s">
        <v>750</v>
      </c>
      <c r="I28" s="144"/>
      <c r="J28" s="1"/>
      <c r="K28" s="23"/>
    </row>
    <row r="29" spans="2:11" ht="14.25" customHeight="1">
      <c r="B29" s="323"/>
      <c r="C29" s="132"/>
      <c r="D29" s="1033"/>
      <c r="E29" s="328"/>
      <c r="F29" s="1033"/>
      <c r="G29" s="384" t="s">
        <v>751</v>
      </c>
      <c r="H29" s="384" t="s">
        <v>751</v>
      </c>
      <c r="I29" s="144"/>
      <c r="J29" s="1"/>
      <c r="K29" s="23"/>
    </row>
    <row r="30" spans="2:11" ht="13.5" customHeight="1">
      <c r="B30" s="324"/>
      <c r="C30" s="326"/>
      <c r="D30" s="1034"/>
      <c r="E30" s="160"/>
      <c r="F30" s="1035"/>
      <c r="G30" s="384" t="s">
        <v>694</v>
      </c>
      <c r="H30" s="384" t="s">
        <v>693</v>
      </c>
      <c r="I30" s="133"/>
      <c r="J30" s="1"/>
      <c r="K30" s="2"/>
    </row>
    <row r="31" spans="2:29" ht="24" customHeight="1">
      <c r="B31" s="323"/>
      <c r="C31" s="325"/>
      <c r="D31" s="984"/>
      <c r="E31" s="218"/>
      <c r="F31" s="901" t="s">
        <v>278</v>
      </c>
      <c r="G31" s="329"/>
      <c r="H31" s="329"/>
      <c r="I31" s="133"/>
      <c r="J31" s="400"/>
      <c r="K31" s="2"/>
      <c r="AC31" s="400" t="s">
        <v>277</v>
      </c>
    </row>
    <row r="32" spans="2:29" ht="27.75" customHeight="1">
      <c r="B32" s="324"/>
      <c r="C32" s="128" t="s">
        <v>250</v>
      </c>
      <c r="D32" s="325"/>
      <c r="E32" s="325"/>
      <c r="F32" s="325"/>
      <c r="G32" s="325"/>
      <c r="H32" s="325"/>
      <c r="I32" s="146"/>
      <c r="J32" s="400"/>
      <c r="K32" s="1"/>
      <c r="AC32" s="400" t="s">
        <v>278</v>
      </c>
    </row>
    <row r="33" spans="2:11" ht="13.5" customHeight="1">
      <c r="B33" s="125"/>
      <c r="C33" s="124" t="s">
        <v>80</v>
      </c>
      <c r="D33" s="132"/>
      <c r="E33" s="132"/>
      <c r="F33" s="132"/>
      <c r="G33" s="132"/>
      <c r="H33" s="132"/>
      <c r="I33" s="138"/>
      <c r="J33" s="1"/>
      <c r="K33" s="1"/>
    </row>
    <row r="34" spans="2:11" ht="13.5" customHeight="1">
      <c r="B34" s="125"/>
      <c r="C34" s="124" t="s">
        <v>134</v>
      </c>
      <c r="D34" s="124"/>
      <c r="E34" s="124"/>
      <c r="F34" s="124"/>
      <c r="G34" s="124"/>
      <c r="H34" s="124"/>
      <c r="I34" s="133"/>
      <c r="J34" s="1"/>
      <c r="K34" s="1"/>
    </row>
    <row r="35" spans="2:11" ht="10.5" customHeight="1">
      <c r="B35" s="125"/>
      <c r="C35" s="127"/>
      <c r="D35" s="127"/>
      <c r="E35" s="127"/>
      <c r="F35" s="127"/>
      <c r="G35" s="127"/>
      <c r="H35" s="127"/>
      <c r="I35" s="146"/>
      <c r="J35" s="1"/>
      <c r="K35" s="1"/>
    </row>
    <row r="36" spans="2:11" ht="10.5" customHeight="1">
      <c r="B36" s="125"/>
      <c r="C36" s="135"/>
      <c r="D36" s="128"/>
      <c r="E36" s="128"/>
      <c r="F36" s="128"/>
      <c r="G36" s="128"/>
      <c r="H36" s="128"/>
      <c r="I36" s="129"/>
      <c r="J36" s="1"/>
      <c r="K36" s="1"/>
    </row>
    <row r="37" spans="2:11" ht="12" customHeight="1">
      <c r="B37" s="125"/>
      <c r="C37" s="308" t="s">
        <v>7</v>
      </c>
      <c r="D37" s="881" t="s">
        <v>8</v>
      </c>
      <c r="E37" s="159"/>
      <c r="F37" s="158" t="s">
        <v>5</v>
      </c>
      <c r="G37" s="1030" t="s">
        <v>9</v>
      </c>
      <c r="H37" s="1031"/>
      <c r="I37" s="144"/>
      <c r="J37" s="1"/>
      <c r="K37" s="1"/>
    </row>
    <row r="38" spans="2:11" ht="24" customHeight="1">
      <c r="B38" s="125"/>
      <c r="C38" s="902"/>
      <c r="D38" s="889"/>
      <c r="E38" s="1041"/>
      <c r="F38" s="1042"/>
      <c r="G38" s="1043"/>
      <c r="H38" s="1044"/>
      <c r="I38" s="144"/>
      <c r="J38" s="1"/>
      <c r="K38" s="1"/>
    </row>
    <row r="39" spans="2:11" ht="12" customHeight="1">
      <c r="B39" s="125"/>
      <c r="C39" s="308" t="s">
        <v>7</v>
      </c>
      <c r="D39" s="881" t="s">
        <v>8</v>
      </c>
      <c r="E39" s="881"/>
      <c r="F39" s="158" t="s">
        <v>5</v>
      </c>
      <c r="G39" s="1030" t="s">
        <v>9</v>
      </c>
      <c r="H39" s="1031"/>
      <c r="I39" s="144"/>
      <c r="J39" s="1"/>
      <c r="K39" s="1"/>
    </row>
    <row r="40" spans="2:11" ht="24" customHeight="1">
      <c r="B40" s="125"/>
      <c r="C40" s="902"/>
      <c r="D40" s="889"/>
      <c r="E40" s="1041"/>
      <c r="F40" s="1042"/>
      <c r="G40" s="1043"/>
      <c r="H40" s="1044"/>
      <c r="I40" s="144"/>
      <c r="J40" s="1"/>
      <c r="K40" s="1"/>
    </row>
    <row r="41" spans="2:11" ht="13.5" customHeight="1">
      <c r="B41" s="125"/>
      <c r="C41" s="126"/>
      <c r="D41" s="127"/>
      <c r="E41" s="127"/>
      <c r="F41" s="127"/>
      <c r="G41" s="128"/>
      <c r="H41" s="128"/>
      <c r="I41" s="129"/>
      <c r="J41" s="1"/>
      <c r="K41" s="1"/>
    </row>
    <row r="42" spans="2:11" ht="13.5" customHeight="1">
      <c r="B42" s="125"/>
      <c r="C42" s="130" t="s">
        <v>10</v>
      </c>
      <c r="D42" s="127"/>
      <c r="E42" s="127"/>
      <c r="F42" s="127"/>
      <c r="G42" s="128"/>
      <c r="H42" s="128"/>
      <c r="I42" s="129"/>
      <c r="J42" s="1"/>
      <c r="K42" s="1"/>
    </row>
    <row r="43" spans="2:11" ht="13.5" customHeight="1">
      <c r="B43" s="125"/>
      <c r="C43" s="131" t="s">
        <v>387</v>
      </c>
      <c r="D43" s="132"/>
      <c r="E43" s="132"/>
      <c r="F43" s="132"/>
      <c r="G43" s="124"/>
      <c r="H43" s="124"/>
      <c r="I43" s="133"/>
      <c r="J43" s="1"/>
      <c r="K43" s="1"/>
    </row>
    <row r="44" spans="2:11" ht="13.5" customHeight="1">
      <c r="B44" s="125"/>
      <c r="C44" s="131" t="s">
        <v>786</v>
      </c>
      <c r="D44" s="132"/>
      <c r="E44" s="132"/>
      <c r="F44" s="132"/>
      <c r="G44" s="124"/>
      <c r="H44" s="124"/>
      <c r="I44" s="133"/>
      <c r="J44" s="1"/>
      <c r="K44" s="1"/>
    </row>
    <row r="45" spans="2:11" ht="12.75" customHeight="1">
      <c r="B45" s="125"/>
      <c r="C45" s="134"/>
      <c r="D45" s="134"/>
      <c r="E45" s="134"/>
      <c r="F45" s="134"/>
      <c r="G45" s="135"/>
      <c r="H45" s="128"/>
      <c r="I45" s="129"/>
      <c r="J45" s="1"/>
      <c r="K45" s="1"/>
    </row>
    <row r="46" spans="2:11" ht="12.75" customHeight="1">
      <c r="B46" s="125"/>
      <c r="C46" s="127"/>
      <c r="D46" s="127"/>
      <c r="E46" s="127"/>
      <c r="F46" s="127"/>
      <c r="G46" s="128"/>
      <c r="H46" s="128"/>
      <c r="I46" s="129"/>
      <c r="J46" s="1"/>
      <c r="K46" s="1"/>
    </row>
    <row r="47" spans="2:11" ht="13.5" customHeight="1">
      <c r="B47" s="125"/>
      <c r="C47" s="136" t="s">
        <v>11</v>
      </c>
      <c r="D47" s="127"/>
      <c r="E47" s="127"/>
      <c r="F47" s="127"/>
      <c r="G47" s="128"/>
      <c r="H47" s="128"/>
      <c r="I47" s="129"/>
      <c r="J47" s="1"/>
      <c r="K47" s="1"/>
    </row>
    <row r="48" spans="2:11" ht="13.5" customHeight="1">
      <c r="B48" s="125"/>
      <c r="C48" s="137" t="s">
        <v>759</v>
      </c>
      <c r="D48" s="132"/>
      <c r="E48" s="132"/>
      <c r="F48" s="132"/>
      <c r="G48" s="132"/>
      <c r="H48" s="132"/>
      <c r="I48" s="138"/>
      <c r="J48" s="1"/>
      <c r="K48" s="1"/>
    </row>
    <row r="49" spans="2:11" ht="13.5" customHeight="1">
      <c r="B49" s="125"/>
      <c r="C49" s="137" t="s">
        <v>760</v>
      </c>
      <c r="D49" s="137"/>
      <c r="E49" s="137"/>
      <c r="F49" s="137"/>
      <c r="G49" s="137"/>
      <c r="H49" s="137"/>
      <c r="I49" s="139"/>
      <c r="J49" s="1"/>
      <c r="K49" s="1"/>
    </row>
    <row r="50" spans="2:11" ht="13.5" customHeight="1">
      <c r="B50" s="125"/>
      <c r="C50" s="137" t="s">
        <v>761</v>
      </c>
      <c r="D50" s="137"/>
      <c r="E50" s="137"/>
      <c r="F50" s="137"/>
      <c r="G50" s="137"/>
      <c r="H50" s="137"/>
      <c r="I50" s="139"/>
      <c r="J50" s="1"/>
      <c r="K50" s="1"/>
    </row>
    <row r="51" spans="2:11" ht="13.5" customHeight="1" thickBot="1">
      <c r="B51" s="140"/>
      <c r="C51" s="141"/>
      <c r="D51" s="141"/>
      <c r="E51" s="141"/>
      <c r="F51" s="141"/>
      <c r="G51" s="141"/>
      <c r="H51" s="141"/>
      <c r="I51" s="142"/>
      <c r="J51" s="1"/>
      <c r="K51" s="1"/>
    </row>
    <row r="52" spans="3:11" ht="9.75" customHeight="1" thickTop="1">
      <c r="C52" s="380" t="s">
        <v>798</v>
      </c>
      <c r="D52" s="4"/>
      <c r="E52" s="4"/>
      <c r="F52" s="4"/>
      <c r="G52" s="3"/>
      <c r="H52" s="3"/>
      <c r="I52" s="3"/>
      <c r="J52" s="1"/>
      <c r="K52" s="1"/>
    </row>
    <row r="53" spans="3:11" ht="12.75">
      <c r="C53" s="4"/>
      <c r="D53" s="4"/>
      <c r="E53" s="4"/>
      <c r="F53" s="4"/>
      <c r="G53" s="4"/>
      <c r="H53" s="4"/>
      <c r="I53" s="4"/>
      <c r="J53" s="1"/>
      <c r="K53" s="1"/>
    </row>
    <row r="54" spans="3:11" ht="12.75">
      <c r="C54" s="4"/>
      <c r="D54" s="4"/>
      <c r="E54" s="4"/>
      <c r="F54" s="4"/>
      <c r="G54" s="4"/>
      <c r="H54" s="4"/>
      <c r="I54" s="4"/>
      <c r="J54" s="1"/>
      <c r="K54" s="1"/>
    </row>
    <row r="55" spans="3:11" ht="12.75">
      <c r="C55" s="4"/>
      <c r="D55" s="4"/>
      <c r="E55" s="4"/>
      <c r="F55" s="4"/>
      <c r="G55" s="4"/>
      <c r="H55" s="4"/>
      <c r="I55" s="4"/>
      <c r="J55" s="1"/>
      <c r="K55" s="1"/>
    </row>
    <row r="56" spans="3:11" ht="12.75">
      <c r="C56" s="4"/>
      <c r="D56" s="4"/>
      <c r="E56" s="4"/>
      <c r="F56" s="4"/>
      <c r="G56" s="4"/>
      <c r="H56" s="4"/>
      <c r="I56" s="4"/>
      <c r="J56" s="1"/>
      <c r="K56" s="1"/>
    </row>
    <row r="57" spans="3:11" ht="12.75">
      <c r="C57" s="4"/>
      <c r="D57" s="4"/>
      <c r="E57" s="4"/>
      <c r="F57" s="4"/>
      <c r="G57" s="4"/>
      <c r="H57" s="4"/>
      <c r="I57" s="4"/>
      <c r="J57" s="1"/>
      <c r="K57" s="1"/>
    </row>
    <row r="58" spans="3:11" ht="12.75">
      <c r="C58" s="4"/>
      <c r="D58" s="4"/>
      <c r="E58" s="4"/>
      <c r="F58" s="4"/>
      <c r="G58" s="4"/>
      <c r="H58" s="4"/>
      <c r="I58" s="4"/>
      <c r="J58" s="1"/>
      <c r="K58" s="1"/>
    </row>
    <row r="59" spans="3:11" ht="12.75">
      <c r="C59" s="4"/>
      <c r="D59" s="4"/>
      <c r="E59" s="4"/>
      <c r="F59" s="4"/>
      <c r="G59" s="4"/>
      <c r="H59" s="4"/>
      <c r="I59" s="4"/>
      <c r="J59" s="1"/>
      <c r="K59" s="1"/>
    </row>
    <row r="60" spans="3:11" ht="12.75">
      <c r="C60" s="4"/>
      <c r="D60" s="4"/>
      <c r="E60" s="4"/>
      <c r="F60" s="4"/>
      <c r="G60" s="4"/>
      <c r="H60" s="4"/>
      <c r="I60" s="4"/>
      <c r="J60" s="1"/>
      <c r="K60" s="1"/>
    </row>
    <row r="61" spans="3:11" ht="12.75">
      <c r="C61" s="4"/>
      <c r="D61" s="4"/>
      <c r="E61" s="4"/>
      <c r="F61" s="4"/>
      <c r="G61" s="4"/>
      <c r="H61" s="4"/>
      <c r="I61" s="4"/>
      <c r="J61" s="1"/>
      <c r="K61" s="1"/>
    </row>
    <row r="62" spans="3:11" ht="12.75">
      <c r="C62" s="4"/>
      <c r="D62" s="4"/>
      <c r="E62" s="4"/>
      <c r="F62" s="4"/>
      <c r="G62" s="4"/>
      <c r="H62" s="4"/>
      <c r="I62" s="4"/>
      <c r="J62" s="1"/>
      <c r="K62" s="1"/>
    </row>
    <row r="63" spans="3:11" ht="12.75">
      <c r="C63" s="4"/>
      <c r="D63" s="4"/>
      <c r="E63" s="4"/>
      <c r="F63" s="4"/>
      <c r="G63" s="4"/>
      <c r="H63" s="4"/>
      <c r="I63" s="4"/>
      <c r="J63" s="1"/>
      <c r="K63" s="1"/>
    </row>
    <row r="64" spans="3:11" ht="12.75">
      <c r="C64" s="4"/>
      <c r="D64" s="4"/>
      <c r="E64" s="4"/>
      <c r="F64" s="4"/>
      <c r="G64" s="4"/>
      <c r="H64" s="4"/>
      <c r="I64" s="4"/>
      <c r="J64" s="1"/>
      <c r="K64" s="1"/>
    </row>
    <row r="65" spans="3:11" ht="12.75">
      <c r="C65" s="4"/>
      <c r="D65" s="4"/>
      <c r="E65" s="4"/>
      <c r="F65" s="4"/>
      <c r="G65" s="4"/>
      <c r="H65" s="4"/>
      <c r="I65" s="4"/>
      <c r="J65" s="1"/>
      <c r="K65" s="1"/>
    </row>
    <row r="66" spans="3:11" ht="12.75">
      <c r="C66" s="4"/>
      <c r="D66" s="4"/>
      <c r="E66" s="4"/>
      <c r="F66" s="4"/>
      <c r="G66" s="4"/>
      <c r="H66" s="4"/>
      <c r="I66" s="4"/>
      <c r="J66" s="1"/>
      <c r="K66" s="1"/>
    </row>
    <row r="67" spans="3:11" ht="12.75">
      <c r="C67" s="4"/>
      <c r="D67" s="4"/>
      <c r="E67" s="4"/>
      <c r="F67" s="4"/>
      <c r="G67" s="4"/>
      <c r="H67" s="4"/>
      <c r="I67" s="4"/>
      <c r="J67" s="1"/>
      <c r="K67" s="1"/>
    </row>
    <row r="68" spans="3:11" ht="12.75">
      <c r="C68" s="4"/>
      <c r="D68" s="4"/>
      <c r="E68" s="4"/>
      <c r="F68" s="4"/>
      <c r="G68" s="4"/>
      <c r="H68" s="4"/>
      <c r="I68" s="4"/>
      <c r="J68" s="1"/>
      <c r="K68" s="1"/>
    </row>
    <row r="69" spans="3:11" ht="12.75">
      <c r="C69" s="4"/>
      <c r="D69" s="4"/>
      <c r="E69" s="4"/>
      <c r="F69" s="4"/>
      <c r="G69" s="4"/>
      <c r="H69" s="4"/>
      <c r="I69" s="4"/>
      <c r="J69" s="1"/>
      <c r="K69" s="1"/>
    </row>
    <row r="70" spans="3:11" ht="12.75">
      <c r="C70" s="4"/>
      <c r="D70" s="4"/>
      <c r="E70" s="4"/>
      <c r="F70" s="4"/>
      <c r="G70" s="4"/>
      <c r="H70" s="4"/>
      <c r="I70" s="4"/>
      <c r="J70" s="1"/>
      <c r="K70" s="1"/>
    </row>
    <row r="71" spans="3:11" ht="12.75">
      <c r="C71" s="4"/>
      <c r="D71" s="4"/>
      <c r="E71" s="4"/>
      <c r="F71" s="4"/>
      <c r="G71" s="4"/>
      <c r="H71" s="4"/>
      <c r="I71" s="4"/>
      <c r="J71" s="1"/>
      <c r="K71" s="1"/>
    </row>
    <row r="72" spans="3:11" ht="12.75">
      <c r="C72" s="4"/>
      <c r="D72" s="4"/>
      <c r="E72" s="4"/>
      <c r="F72" s="4"/>
      <c r="G72" s="4"/>
      <c r="H72" s="4"/>
      <c r="I72" s="4"/>
      <c r="J72" s="1"/>
      <c r="K72" s="1"/>
    </row>
    <row r="73" spans="3:11" ht="12.75">
      <c r="C73" s="4"/>
      <c r="D73" s="4"/>
      <c r="E73" s="4"/>
      <c r="F73" s="4"/>
      <c r="G73" s="4"/>
      <c r="H73" s="4"/>
      <c r="I73" s="4"/>
      <c r="J73" s="1"/>
      <c r="K73" s="1"/>
    </row>
    <row r="74" spans="3:11" ht="12.75">
      <c r="C74" s="4"/>
      <c r="D74" s="4"/>
      <c r="E74" s="4"/>
      <c r="F74" s="4"/>
      <c r="G74" s="4"/>
      <c r="H74" s="4"/>
      <c r="I74" s="4"/>
      <c r="J74" s="1"/>
      <c r="K74" s="1"/>
    </row>
    <row r="75" spans="3:11" ht="12.75">
      <c r="C75" s="4"/>
      <c r="D75" s="4"/>
      <c r="E75" s="4"/>
      <c r="F75" s="4"/>
      <c r="G75" s="4"/>
      <c r="H75" s="4"/>
      <c r="I75" s="4"/>
      <c r="J75" s="1"/>
      <c r="K75" s="1"/>
    </row>
    <row r="76" spans="3:11" ht="12.75">
      <c r="C76" s="4"/>
      <c r="D76" s="4"/>
      <c r="E76" s="4"/>
      <c r="F76" s="4"/>
      <c r="G76" s="4"/>
      <c r="H76" s="4"/>
      <c r="I76" s="4"/>
      <c r="J76" s="1"/>
      <c r="K76" s="1"/>
    </row>
    <row r="77" spans="3:11" ht="12.75">
      <c r="C77" s="4"/>
      <c r="D77" s="4"/>
      <c r="E77" s="4"/>
      <c r="F77" s="4"/>
      <c r="G77" s="4"/>
      <c r="H77" s="4"/>
      <c r="I77" s="4"/>
      <c r="J77" s="1"/>
      <c r="K77" s="1"/>
    </row>
    <row r="78" spans="3:11" ht="12.75">
      <c r="C78" s="4"/>
      <c r="D78" s="4"/>
      <c r="E78" s="4"/>
      <c r="F78" s="4"/>
      <c r="G78" s="4"/>
      <c r="H78" s="4"/>
      <c r="I78" s="4"/>
      <c r="J78" s="1"/>
      <c r="K78" s="1"/>
    </row>
    <row r="79" spans="3:11" ht="12.75">
      <c r="C79" s="4"/>
      <c r="D79" s="4"/>
      <c r="E79" s="4"/>
      <c r="F79" s="4"/>
      <c r="G79" s="4"/>
      <c r="H79" s="4"/>
      <c r="I79" s="4"/>
      <c r="J79" s="1"/>
      <c r="K79" s="1"/>
    </row>
    <row r="80" spans="3:11" ht="12.75">
      <c r="C80" s="4"/>
      <c r="D80" s="4"/>
      <c r="E80" s="4"/>
      <c r="F80" s="4"/>
      <c r="G80" s="4"/>
      <c r="H80" s="4"/>
      <c r="I80" s="4"/>
      <c r="J80" s="1"/>
      <c r="K80" s="1"/>
    </row>
    <row r="81" spans="3:11" ht="12.75">
      <c r="C81" s="4"/>
      <c r="D81" s="4"/>
      <c r="E81" s="4"/>
      <c r="F81" s="4"/>
      <c r="G81" s="4"/>
      <c r="H81" s="4"/>
      <c r="I81" s="4"/>
      <c r="J81" s="1"/>
      <c r="K81" s="1"/>
    </row>
    <row r="82" spans="3:11" ht="12.75">
      <c r="C82" s="4"/>
      <c r="D82" s="4"/>
      <c r="E82" s="4"/>
      <c r="F82" s="4"/>
      <c r="G82" s="4"/>
      <c r="H82" s="4"/>
      <c r="I82" s="4"/>
      <c r="J82" s="1"/>
      <c r="K82" s="1"/>
    </row>
    <row r="83" spans="3:11" ht="12.75">
      <c r="C83" s="4"/>
      <c r="D83" s="4"/>
      <c r="E83" s="4"/>
      <c r="F83" s="4"/>
      <c r="G83" s="4"/>
      <c r="H83" s="4"/>
      <c r="I83" s="4"/>
      <c r="J83" s="1"/>
      <c r="K83" s="1"/>
    </row>
    <row r="84" spans="3:11" ht="12.75">
      <c r="C84" s="4"/>
      <c r="D84" s="4"/>
      <c r="E84" s="4"/>
      <c r="F84" s="4"/>
      <c r="G84" s="4"/>
      <c r="H84" s="4"/>
      <c r="I84" s="4"/>
      <c r="J84" s="1"/>
      <c r="K84" s="1"/>
    </row>
    <row r="85" spans="3:11" ht="12.75">
      <c r="C85" s="4"/>
      <c r="D85" s="4"/>
      <c r="E85" s="4"/>
      <c r="F85" s="4"/>
      <c r="G85" s="4"/>
      <c r="H85" s="4"/>
      <c r="I85" s="4"/>
      <c r="J85" s="1"/>
      <c r="K85" s="1"/>
    </row>
    <row r="86" spans="3:11" ht="12.75">
      <c r="C86" s="4"/>
      <c r="D86" s="4"/>
      <c r="E86" s="4"/>
      <c r="F86" s="4"/>
      <c r="G86" s="4"/>
      <c r="H86" s="4"/>
      <c r="I86" s="4"/>
      <c r="J86" s="1"/>
      <c r="K86" s="1"/>
    </row>
    <row r="87" spans="3:11" ht="12.75">
      <c r="C87" s="4"/>
      <c r="D87" s="4"/>
      <c r="E87" s="4"/>
      <c r="F87" s="4"/>
      <c r="G87" s="4"/>
      <c r="H87" s="4"/>
      <c r="I87" s="4"/>
      <c r="J87" s="1"/>
      <c r="K87" s="1"/>
    </row>
    <row r="88" spans="3:11" ht="12.75">
      <c r="C88" s="4"/>
      <c r="D88" s="4"/>
      <c r="E88" s="4"/>
      <c r="F88" s="4"/>
      <c r="G88" s="4"/>
      <c r="H88" s="4"/>
      <c r="I88" s="4"/>
      <c r="J88" s="1"/>
      <c r="K88" s="1"/>
    </row>
    <row r="89" spans="3:11" ht="12.75">
      <c r="C89" s="4"/>
      <c r="D89" s="4"/>
      <c r="E89" s="4"/>
      <c r="F89" s="4"/>
      <c r="G89" s="4"/>
      <c r="H89" s="4"/>
      <c r="I89" s="4"/>
      <c r="J89" s="1"/>
      <c r="K89" s="1"/>
    </row>
    <row r="90" spans="3:11" ht="12.75">
      <c r="C90" s="4"/>
      <c r="D90" s="4"/>
      <c r="E90" s="4"/>
      <c r="F90" s="4"/>
      <c r="G90" s="4"/>
      <c r="H90" s="4"/>
      <c r="I90" s="4"/>
      <c r="J90" s="1"/>
      <c r="K90" s="1"/>
    </row>
    <row r="91" spans="3:11" ht="12.75">
      <c r="C91" s="4"/>
      <c r="D91" s="4"/>
      <c r="E91" s="4"/>
      <c r="F91" s="4"/>
      <c r="G91" s="4"/>
      <c r="H91" s="4"/>
      <c r="I91" s="4"/>
      <c r="J91" s="1"/>
      <c r="K91" s="1"/>
    </row>
    <row r="92" spans="3:11" ht="12.75">
      <c r="C92" s="4"/>
      <c r="D92" s="4"/>
      <c r="E92" s="4"/>
      <c r="F92" s="4"/>
      <c r="G92" s="4"/>
      <c r="H92" s="4"/>
      <c r="I92" s="4"/>
      <c r="J92" s="1"/>
      <c r="K92" s="1"/>
    </row>
    <row r="93" spans="3:11" ht="12.75">
      <c r="C93" s="4"/>
      <c r="D93" s="4"/>
      <c r="E93" s="4"/>
      <c r="F93" s="4"/>
      <c r="G93" s="4"/>
      <c r="H93" s="4"/>
      <c r="I93" s="4"/>
      <c r="J93" s="1"/>
      <c r="K93" s="1"/>
    </row>
    <row r="94" spans="3:11" ht="12.75">
      <c r="C94" s="4"/>
      <c r="D94" s="4"/>
      <c r="E94" s="4"/>
      <c r="F94" s="4"/>
      <c r="G94" s="4"/>
      <c r="H94" s="4"/>
      <c r="I94" s="4"/>
      <c r="J94" s="1"/>
      <c r="K94" s="1"/>
    </row>
    <row r="95" spans="3:11" ht="12.75">
      <c r="C95" s="4"/>
      <c r="D95" s="4"/>
      <c r="E95" s="4"/>
      <c r="F95" s="4"/>
      <c r="G95" s="4"/>
      <c r="H95" s="4"/>
      <c r="I95" s="4"/>
      <c r="J95" s="1"/>
      <c r="K95" s="1"/>
    </row>
    <row r="96" spans="3:11" ht="12.75">
      <c r="C96" s="4"/>
      <c r="D96" s="4"/>
      <c r="E96" s="4"/>
      <c r="F96" s="4"/>
      <c r="G96" s="4"/>
      <c r="H96" s="4"/>
      <c r="I96" s="4"/>
      <c r="J96" s="1"/>
      <c r="K96" s="1"/>
    </row>
    <row r="97" spans="3:11" ht="12.75">
      <c r="C97" s="4"/>
      <c r="D97" s="4"/>
      <c r="E97" s="4"/>
      <c r="F97" s="4"/>
      <c r="G97" s="4"/>
      <c r="H97" s="4"/>
      <c r="I97" s="4"/>
      <c r="J97" s="1"/>
      <c r="K97" s="1"/>
    </row>
    <row r="98" spans="3:11" ht="12.75">
      <c r="C98" s="4"/>
      <c r="D98" s="4"/>
      <c r="E98" s="4"/>
      <c r="F98" s="4"/>
      <c r="G98" s="4"/>
      <c r="H98" s="4"/>
      <c r="I98" s="4"/>
      <c r="J98" s="1"/>
      <c r="K98" s="1"/>
    </row>
    <row r="99" spans="3:11" ht="12.75">
      <c r="C99" s="4"/>
      <c r="D99" s="4"/>
      <c r="E99" s="4"/>
      <c r="F99" s="4"/>
      <c r="G99" s="4"/>
      <c r="H99" s="4"/>
      <c r="I99" s="4"/>
      <c r="J99" s="1"/>
      <c r="K99" s="1"/>
    </row>
    <row r="100" spans="3:11" ht="12.75">
      <c r="C100" s="4"/>
      <c r="D100" s="4"/>
      <c r="E100" s="4"/>
      <c r="F100" s="4"/>
      <c r="G100" s="4"/>
      <c r="H100" s="4"/>
      <c r="I100" s="4"/>
      <c r="J100" s="1"/>
      <c r="K100" s="1"/>
    </row>
    <row r="101" spans="3:11" ht="12.75">
      <c r="C101" s="4"/>
      <c r="D101" s="4"/>
      <c r="E101" s="4"/>
      <c r="F101" s="4"/>
      <c r="G101" s="4"/>
      <c r="H101" s="4"/>
      <c r="I101" s="4"/>
      <c r="J101" s="1"/>
      <c r="K101" s="1"/>
    </row>
    <row r="102" spans="3:11" ht="12.75">
      <c r="C102" s="4"/>
      <c r="D102" s="4"/>
      <c r="E102" s="4"/>
      <c r="F102" s="4"/>
      <c r="G102" s="4"/>
      <c r="H102" s="4"/>
      <c r="I102" s="4"/>
      <c r="J102" s="1"/>
      <c r="K102" s="1"/>
    </row>
    <row r="103" spans="3:11" ht="12.75">
      <c r="C103" s="4"/>
      <c r="D103" s="4"/>
      <c r="E103" s="4"/>
      <c r="F103" s="4"/>
      <c r="G103" s="4"/>
      <c r="H103" s="4"/>
      <c r="I103" s="4"/>
      <c r="J103" s="1"/>
      <c r="K103" s="1"/>
    </row>
    <row r="104" spans="3:11" ht="12.75">
      <c r="C104" s="4"/>
      <c r="D104" s="4"/>
      <c r="E104" s="4"/>
      <c r="F104" s="4"/>
      <c r="G104" s="4"/>
      <c r="H104" s="4"/>
      <c r="I104" s="4"/>
      <c r="J104" s="1"/>
      <c r="K104" s="1"/>
    </row>
    <row r="105" spans="3:11" ht="12.75">
      <c r="C105" s="4"/>
      <c r="D105" s="4"/>
      <c r="E105" s="4"/>
      <c r="F105" s="4"/>
      <c r="G105" s="4"/>
      <c r="H105" s="4"/>
      <c r="I105" s="4"/>
      <c r="J105" s="1"/>
      <c r="K105" s="1"/>
    </row>
    <row r="106" spans="3:11" ht="12.75">
      <c r="C106" s="4"/>
      <c r="D106" s="4"/>
      <c r="E106" s="4"/>
      <c r="F106" s="4"/>
      <c r="G106" s="4"/>
      <c r="H106" s="4"/>
      <c r="I106" s="4"/>
      <c r="J106" s="1"/>
      <c r="K106" s="1"/>
    </row>
    <row r="107" spans="3:11" ht="12.75">
      <c r="C107" s="4"/>
      <c r="D107" s="4"/>
      <c r="E107" s="4"/>
      <c r="F107" s="4"/>
      <c r="G107" s="4"/>
      <c r="H107" s="4"/>
      <c r="I107" s="4"/>
      <c r="J107" s="1"/>
      <c r="K107" s="1"/>
    </row>
    <row r="108" spans="3:11" ht="12.75">
      <c r="C108" s="4"/>
      <c r="D108" s="4"/>
      <c r="E108" s="4"/>
      <c r="F108" s="4"/>
      <c r="G108" s="4"/>
      <c r="H108" s="4"/>
      <c r="I108" s="4"/>
      <c r="J108" s="1"/>
      <c r="K108" s="1"/>
    </row>
    <row r="109" spans="3:11" ht="12.75">
      <c r="C109" s="4"/>
      <c r="D109" s="4"/>
      <c r="E109" s="4"/>
      <c r="F109" s="4"/>
      <c r="G109" s="4"/>
      <c r="H109" s="4"/>
      <c r="I109" s="4"/>
      <c r="J109" s="1"/>
      <c r="K109" s="1"/>
    </row>
    <row r="110" spans="3:11" ht="12.75">
      <c r="C110" s="4"/>
      <c r="D110" s="4"/>
      <c r="E110" s="4"/>
      <c r="F110" s="4"/>
      <c r="G110" s="4"/>
      <c r="H110" s="4"/>
      <c r="I110" s="4"/>
      <c r="J110" s="1"/>
      <c r="K110" s="1"/>
    </row>
    <row r="111" spans="3:11" ht="12.75">
      <c r="C111" s="4"/>
      <c r="D111" s="4"/>
      <c r="E111" s="4"/>
      <c r="F111" s="4"/>
      <c r="G111" s="4"/>
      <c r="H111" s="4"/>
      <c r="I111" s="4"/>
      <c r="J111" s="1"/>
      <c r="K111" s="1"/>
    </row>
    <row r="112" spans="3:11" ht="12.75">
      <c r="C112" s="4"/>
      <c r="D112" s="4"/>
      <c r="E112" s="4"/>
      <c r="F112" s="4"/>
      <c r="G112" s="4"/>
      <c r="H112" s="4"/>
      <c r="I112" s="4"/>
      <c r="J112" s="1"/>
      <c r="K112" s="1"/>
    </row>
    <row r="113" spans="3:11" ht="12.75">
      <c r="C113" s="4"/>
      <c r="D113" s="4"/>
      <c r="E113" s="4"/>
      <c r="F113" s="4"/>
      <c r="G113" s="4"/>
      <c r="H113" s="4"/>
      <c r="I113" s="4"/>
      <c r="J113" s="1"/>
      <c r="K113" s="1"/>
    </row>
    <row r="114" spans="3:11" ht="12.75">
      <c r="C114" s="4"/>
      <c r="D114" s="4"/>
      <c r="E114" s="4"/>
      <c r="F114" s="4"/>
      <c r="G114" s="4"/>
      <c r="H114" s="4"/>
      <c r="I114" s="4"/>
      <c r="J114" s="1"/>
      <c r="K114" s="1"/>
    </row>
    <row r="115" spans="3:11" ht="12.75">
      <c r="C115" s="4"/>
      <c r="D115" s="4"/>
      <c r="E115" s="4"/>
      <c r="F115" s="4"/>
      <c r="G115" s="4"/>
      <c r="H115" s="4"/>
      <c r="I115" s="4"/>
      <c r="J115" s="1"/>
      <c r="K115" s="1"/>
    </row>
    <row r="116" spans="3:11" ht="12.75">
      <c r="C116" s="4"/>
      <c r="D116" s="4"/>
      <c r="E116" s="4"/>
      <c r="F116" s="4"/>
      <c r="G116" s="4"/>
      <c r="H116" s="4"/>
      <c r="I116" s="4"/>
      <c r="J116" s="1"/>
      <c r="K116" s="1"/>
    </row>
    <row r="117" spans="3:11" ht="12.75">
      <c r="C117" s="4"/>
      <c r="D117" s="4"/>
      <c r="E117" s="4"/>
      <c r="F117" s="4"/>
      <c r="G117" s="4"/>
      <c r="H117" s="4"/>
      <c r="I117" s="4"/>
      <c r="J117" s="1"/>
      <c r="K117" s="1"/>
    </row>
    <row r="118" spans="3:11" ht="12.75">
      <c r="C118" s="4"/>
      <c r="D118" s="4"/>
      <c r="E118" s="4"/>
      <c r="F118" s="4"/>
      <c r="G118" s="4"/>
      <c r="H118" s="4"/>
      <c r="I118" s="4"/>
      <c r="J118" s="1"/>
      <c r="K118" s="1"/>
    </row>
    <row r="119" spans="3:11" ht="12.75">
      <c r="C119" s="4"/>
      <c r="D119" s="4"/>
      <c r="E119" s="4"/>
      <c r="F119" s="4"/>
      <c r="G119" s="4"/>
      <c r="H119" s="4"/>
      <c r="I119" s="4"/>
      <c r="J119" s="1"/>
      <c r="K119" s="1"/>
    </row>
    <row r="120" spans="3:11" ht="12.75">
      <c r="C120" s="4"/>
      <c r="D120" s="4"/>
      <c r="E120" s="4"/>
      <c r="F120" s="4"/>
      <c r="G120" s="4"/>
      <c r="H120" s="4"/>
      <c r="I120" s="4"/>
      <c r="J120" s="1"/>
      <c r="K120" s="1"/>
    </row>
    <row r="121" spans="3:11" ht="12.75">
      <c r="C121" s="4"/>
      <c r="D121" s="4"/>
      <c r="E121" s="4"/>
      <c r="F121" s="4"/>
      <c r="G121" s="4"/>
      <c r="H121" s="4"/>
      <c r="I121" s="4"/>
      <c r="J121" s="1"/>
      <c r="K121" s="1"/>
    </row>
    <row r="122" spans="3:11" ht="12.75">
      <c r="C122" s="4"/>
      <c r="D122" s="4"/>
      <c r="E122" s="4"/>
      <c r="F122" s="4"/>
      <c r="G122" s="4"/>
      <c r="H122" s="4"/>
      <c r="I122" s="4"/>
      <c r="J122" s="1"/>
      <c r="K122" s="1"/>
    </row>
    <row r="123" spans="3:11" ht="12.75">
      <c r="C123" s="4"/>
      <c r="D123" s="4"/>
      <c r="E123" s="4"/>
      <c r="F123" s="4"/>
      <c r="G123" s="4"/>
      <c r="H123" s="4"/>
      <c r="I123" s="4"/>
      <c r="J123" s="1"/>
      <c r="K123" s="1"/>
    </row>
    <row r="124" spans="3:11" ht="12.75">
      <c r="C124" s="4"/>
      <c r="D124" s="4"/>
      <c r="E124" s="4"/>
      <c r="F124" s="4"/>
      <c r="G124" s="4"/>
      <c r="H124" s="4"/>
      <c r="I124" s="4"/>
      <c r="J124" s="1"/>
      <c r="K124" s="1"/>
    </row>
    <row r="125" spans="3:11" ht="12.75">
      <c r="C125" s="4"/>
      <c r="D125" s="4"/>
      <c r="E125" s="4"/>
      <c r="F125" s="4"/>
      <c r="G125" s="4"/>
      <c r="H125" s="4"/>
      <c r="I125" s="4"/>
      <c r="J125" s="1"/>
      <c r="K125" s="1"/>
    </row>
    <row r="126" spans="3:11" ht="12.75">
      <c r="C126" s="4"/>
      <c r="D126" s="4"/>
      <c r="E126" s="4"/>
      <c r="F126" s="4"/>
      <c r="G126" s="4"/>
      <c r="H126" s="4"/>
      <c r="I126" s="4"/>
      <c r="J126" s="1"/>
      <c r="K126" s="1"/>
    </row>
    <row r="127" spans="3:11" ht="12.75">
      <c r="C127" s="4"/>
      <c r="D127" s="4"/>
      <c r="E127" s="4"/>
      <c r="F127" s="4"/>
      <c r="G127" s="4"/>
      <c r="H127" s="4"/>
      <c r="I127" s="4"/>
      <c r="J127" s="1"/>
      <c r="K127" s="1"/>
    </row>
    <row r="128" spans="3:11" ht="12.75">
      <c r="C128" s="4"/>
      <c r="D128" s="4"/>
      <c r="E128" s="4"/>
      <c r="F128" s="4"/>
      <c r="G128" s="4"/>
      <c r="H128" s="4"/>
      <c r="I128" s="4"/>
      <c r="J128" s="1"/>
      <c r="K128" s="1"/>
    </row>
    <row r="129" spans="3:11" ht="12.75">
      <c r="C129" s="4"/>
      <c r="D129" s="4"/>
      <c r="E129" s="4"/>
      <c r="F129" s="4"/>
      <c r="G129" s="4"/>
      <c r="H129" s="4"/>
      <c r="I129" s="4"/>
      <c r="J129" s="1"/>
      <c r="K129" s="1"/>
    </row>
    <row r="130" spans="3:11" ht="12.75">
      <c r="C130" s="4"/>
      <c r="D130" s="4"/>
      <c r="E130" s="4"/>
      <c r="F130" s="4"/>
      <c r="G130" s="4"/>
      <c r="H130" s="4"/>
      <c r="I130" s="4"/>
      <c r="J130" s="1"/>
      <c r="K130" s="1"/>
    </row>
    <row r="131" spans="3:11" ht="12.75">
      <c r="C131" s="4"/>
      <c r="D131" s="4"/>
      <c r="E131" s="4"/>
      <c r="F131" s="4"/>
      <c r="G131" s="4"/>
      <c r="H131" s="4"/>
      <c r="I131" s="4"/>
      <c r="J131" s="1"/>
      <c r="K131" s="1"/>
    </row>
    <row r="132" spans="3:11" ht="12.75">
      <c r="C132" s="4"/>
      <c r="D132" s="4"/>
      <c r="E132" s="4"/>
      <c r="F132" s="4"/>
      <c r="G132" s="4"/>
      <c r="H132" s="4"/>
      <c r="I132" s="4"/>
      <c r="J132" s="1"/>
      <c r="K132" s="1"/>
    </row>
    <row r="133" spans="3:11" ht="12.75">
      <c r="C133" s="4"/>
      <c r="D133" s="4"/>
      <c r="E133" s="4"/>
      <c r="F133" s="4"/>
      <c r="G133" s="4"/>
      <c r="H133" s="4"/>
      <c r="I133" s="4"/>
      <c r="J133" s="1"/>
      <c r="K133" s="1"/>
    </row>
    <row r="134" spans="3:11" ht="12.75">
      <c r="C134" s="4"/>
      <c r="D134" s="4"/>
      <c r="E134" s="4"/>
      <c r="F134" s="4"/>
      <c r="G134" s="4"/>
      <c r="H134" s="4"/>
      <c r="I134" s="4"/>
      <c r="J134" s="1"/>
      <c r="K134" s="1"/>
    </row>
    <row r="135" spans="3:11" ht="12.75">
      <c r="C135" s="4"/>
      <c r="D135" s="4"/>
      <c r="E135" s="4"/>
      <c r="F135" s="4"/>
      <c r="G135" s="4"/>
      <c r="H135" s="4"/>
      <c r="I135" s="4"/>
      <c r="J135" s="1"/>
      <c r="K135" s="1"/>
    </row>
    <row r="136" spans="3:11" ht="12.75">
      <c r="C136" s="4"/>
      <c r="D136" s="4"/>
      <c r="E136" s="4"/>
      <c r="F136" s="4"/>
      <c r="G136" s="4"/>
      <c r="H136" s="4"/>
      <c r="I136" s="4"/>
      <c r="J136" s="1"/>
      <c r="K136" s="1"/>
    </row>
    <row r="137" spans="3:11" ht="12.75">
      <c r="C137" s="4"/>
      <c r="D137" s="4"/>
      <c r="E137" s="4"/>
      <c r="F137" s="4"/>
      <c r="G137" s="4"/>
      <c r="H137" s="4"/>
      <c r="I137" s="4"/>
      <c r="J137" s="1"/>
      <c r="K137" s="1"/>
    </row>
    <row r="138" spans="3:11" ht="12.75">
      <c r="C138" s="4"/>
      <c r="D138" s="4"/>
      <c r="E138" s="4"/>
      <c r="F138" s="4"/>
      <c r="G138" s="4"/>
      <c r="H138" s="4"/>
      <c r="I138" s="4"/>
      <c r="J138" s="1"/>
      <c r="K138" s="1"/>
    </row>
    <row r="139" spans="3:11" ht="12.75">
      <c r="C139" s="4"/>
      <c r="D139" s="4"/>
      <c r="E139" s="4"/>
      <c r="F139" s="4"/>
      <c r="G139" s="4"/>
      <c r="H139" s="4"/>
      <c r="I139" s="4"/>
      <c r="J139" s="1"/>
      <c r="K139" s="1"/>
    </row>
    <row r="140" spans="3:11" ht="12.75">
      <c r="C140" s="4"/>
      <c r="D140" s="4"/>
      <c r="E140" s="4"/>
      <c r="F140" s="4"/>
      <c r="G140" s="4"/>
      <c r="H140" s="4"/>
      <c r="I140" s="4"/>
      <c r="J140" s="1"/>
      <c r="K140" s="1"/>
    </row>
    <row r="141" spans="3:11" ht="12.75">
      <c r="C141" s="4"/>
      <c r="D141" s="4"/>
      <c r="E141" s="4"/>
      <c r="F141" s="4"/>
      <c r="G141" s="4"/>
      <c r="H141" s="4"/>
      <c r="I141" s="4"/>
      <c r="J141" s="1"/>
      <c r="K141" s="1"/>
    </row>
    <row r="142" spans="3:11" ht="12.75">
      <c r="C142" s="4"/>
      <c r="D142" s="4"/>
      <c r="E142" s="4"/>
      <c r="F142" s="4"/>
      <c r="G142" s="4"/>
      <c r="H142" s="4"/>
      <c r="I142" s="4"/>
      <c r="J142" s="1"/>
      <c r="K142" s="1"/>
    </row>
    <row r="143" spans="3:11" ht="12.75">
      <c r="C143" s="4"/>
      <c r="D143" s="4"/>
      <c r="E143" s="4"/>
      <c r="F143" s="4"/>
      <c r="G143" s="4"/>
      <c r="H143" s="4"/>
      <c r="I143" s="4"/>
      <c r="J143" s="1"/>
      <c r="K143" s="1"/>
    </row>
    <row r="144" spans="3:11" ht="12.75">
      <c r="C144" s="4"/>
      <c r="D144" s="4"/>
      <c r="E144" s="4"/>
      <c r="F144" s="4"/>
      <c r="G144" s="4"/>
      <c r="H144" s="4"/>
      <c r="I144" s="4"/>
      <c r="J144" s="1"/>
      <c r="K144" s="1"/>
    </row>
    <row r="145" spans="3:11" ht="12.75">
      <c r="C145" s="4"/>
      <c r="D145" s="4"/>
      <c r="E145" s="4"/>
      <c r="F145" s="4"/>
      <c r="G145" s="4"/>
      <c r="H145" s="4"/>
      <c r="I145" s="4"/>
      <c r="J145" s="1"/>
      <c r="K145" s="1"/>
    </row>
    <row r="146" spans="3:11" ht="12.75">
      <c r="C146" s="4"/>
      <c r="D146" s="4"/>
      <c r="E146" s="4"/>
      <c r="F146" s="4"/>
      <c r="G146" s="4"/>
      <c r="H146" s="4"/>
      <c r="I146" s="4"/>
      <c r="J146" s="1"/>
      <c r="K146" s="1"/>
    </row>
    <row r="147" spans="3:11" ht="12.75">
      <c r="C147" s="4"/>
      <c r="D147" s="4"/>
      <c r="E147" s="4"/>
      <c r="F147" s="4"/>
      <c r="G147" s="4"/>
      <c r="H147" s="4"/>
      <c r="I147" s="4"/>
      <c r="J147" s="1"/>
      <c r="K147" s="1"/>
    </row>
    <row r="148" spans="3:11" ht="12.75">
      <c r="C148" s="4"/>
      <c r="D148" s="4"/>
      <c r="E148" s="4"/>
      <c r="F148" s="4"/>
      <c r="G148" s="4"/>
      <c r="H148" s="4"/>
      <c r="I148" s="4"/>
      <c r="J148" s="1"/>
      <c r="K148" s="1"/>
    </row>
    <row r="149" spans="3:11" ht="12.75">
      <c r="C149" s="4"/>
      <c r="D149" s="4"/>
      <c r="E149" s="4"/>
      <c r="F149" s="4"/>
      <c r="G149" s="4"/>
      <c r="H149" s="4"/>
      <c r="I149" s="4"/>
      <c r="J149" s="1"/>
      <c r="K149" s="1"/>
    </row>
    <row r="150" spans="3:11" ht="12.75">
      <c r="C150" s="4"/>
      <c r="D150" s="4"/>
      <c r="E150" s="4"/>
      <c r="F150" s="4"/>
      <c r="G150" s="4"/>
      <c r="H150" s="4"/>
      <c r="I150" s="4"/>
      <c r="J150" s="1"/>
      <c r="K150" s="1"/>
    </row>
    <row r="151" spans="3:11" ht="12.75">
      <c r="C151" s="4"/>
      <c r="D151" s="4"/>
      <c r="E151" s="4"/>
      <c r="F151" s="4"/>
      <c r="G151" s="4"/>
      <c r="H151" s="4"/>
      <c r="I151" s="4"/>
      <c r="J151" s="1"/>
      <c r="K151" s="1"/>
    </row>
    <row r="152" spans="3:11" ht="12.75">
      <c r="C152" s="4"/>
      <c r="D152" s="4"/>
      <c r="E152" s="4"/>
      <c r="F152" s="4"/>
      <c r="G152" s="4"/>
      <c r="H152" s="4"/>
      <c r="I152" s="4"/>
      <c r="J152" s="1"/>
      <c r="K152" s="1"/>
    </row>
    <row r="153" spans="3:11" ht="12.75">
      <c r="C153" s="4"/>
      <c r="D153" s="4"/>
      <c r="E153" s="4"/>
      <c r="F153" s="4"/>
      <c r="G153" s="4"/>
      <c r="H153" s="4"/>
      <c r="I153" s="4"/>
      <c r="J153" s="1"/>
      <c r="K153" s="1"/>
    </row>
    <row r="154" spans="3:11" ht="12.75">
      <c r="C154" s="4"/>
      <c r="D154" s="4"/>
      <c r="E154" s="4"/>
      <c r="F154" s="4"/>
      <c r="G154" s="4"/>
      <c r="H154" s="4"/>
      <c r="I154" s="4"/>
      <c r="J154" s="1"/>
      <c r="K154" s="1"/>
    </row>
    <row r="155" spans="3:11" ht="12.75">
      <c r="C155" s="4"/>
      <c r="D155" s="4"/>
      <c r="E155" s="4"/>
      <c r="F155" s="4"/>
      <c r="G155" s="4"/>
      <c r="H155" s="4"/>
      <c r="I155" s="4"/>
      <c r="J155" s="1"/>
      <c r="K155" s="1"/>
    </row>
    <row r="156" spans="3:11" ht="12.75">
      <c r="C156" s="4"/>
      <c r="D156" s="4"/>
      <c r="E156" s="4"/>
      <c r="F156" s="4"/>
      <c r="G156" s="4"/>
      <c r="H156" s="4"/>
      <c r="I156" s="4"/>
      <c r="J156" s="1"/>
      <c r="K156" s="1"/>
    </row>
    <row r="157" spans="3:11" ht="12.75">
      <c r="C157" s="4"/>
      <c r="D157" s="4"/>
      <c r="E157" s="4"/>
      <c r="F157" s="4"/>
      <c r="G157" s="4"/>
      <c r="H157" s="4"/>
      <c r="I157" s="4"/>
      <c r="J157" s="1"/>
      <c r="K157" s="1"/>
    </row>
    <row r="158" spans="3:11" ht="12.75">
      <c r="C158" s="4"/>
      <c r="D158" s="4"/>
      <c r="E158" s="4"/>
      <c r="F158" s="4"/>
      <c r="G158" s="4"/>
      <c r="H158" s="4"/>
      <c r="I158" s="4"/>
      <c r="J158" s="1"/>
      <c r="K158" s="1"/>
    </row>
    <row r="159" spans="3:11" ht="12.75">
      <c r="C159" s="4"/>
      <c r="D159" s="4"/>
      <c r="E159" s="4"/>
      <c r="F159" s="4"/>
      <c r="G159" s="4"/>
      <c r="H159" s="4"/>
      <c r="I159" s="4"/>
      <c r="J159" s="1"/>
      <c r="K159" s="1"/>
    </row>
    <row r="160" spans="3:11" ht="12.75">
      <c r="C160" s="4"/>
      <c r="D160" s="4"/>
      <c r="E160" s="4"/>
      <c r="F160" s="4"/>
      <c r="G160" s="4"/>
      <c r="H160" s="4"/>
      <c r="I160" s="4"/>
      <c r="J160" s="1"/>
      <c r="K160" s="1"/>
    </row>
    <row r="161" spans="3:11" ht="12.75">
      <c r="C161" s="4"/>
      <c r="D161" s="4"/>
      <c r="E161" s="4"/>
      <c r="F161" s="4"/>
      <c r="G161" s="4"/>
      <c r="H161" s="4"/>
      <c r="I161" s="4"/>
      <c r="J161" s="1"/>
      <c r="K161" s="1"/>
    </row>
    <row r="162" spans="3:11" ht="12.75">
      <c r="C162" s="4"/>
      <c r="D162" s="4"/>
      <c r="E162" s="4"/>
      <c r="F162" s="4"/>
      <c r="G162" s="4"/>
      <c r="H162" s="4"/>
      <c r="I162" s="4"/>
      <c r="J162" s="1"/>
      <c r="K162" s="1"/>
    </row>
    <row r="163" spans="3:11" ht="12.75">
      <c r="C163" s="4"/>
      <c r="D163" s="4"/>
      <c r="E163" s="4"/>
      <c r="F163" s="4"/>
      <c r="G163" s="4"/>
      <c r="H163" s="4"/>
      <c r="I163" s="4"/>
      <c r="J163" s="1"/>
      <c r="K163" s="1"/>
    </row>
    <row r="164" spans="3:11" ht="12.75">
      <c r="C164" s="4"/>
      <c r="D164" s="4"/>
      <c r="E164" s="4"/>
      <c r="F164" s="4"/>
      <c r="G164" s="4"/>
      <c r="H164" s="4"/>
      <c r="I164" s="4"/>
      <c r="J164" s="1"/>
      <c r="K164" s="1"/>
    </row>
    <row r="165" spans="3:11" ht="12.75">
      <c r="C165" s="4"/>
      <c r="D165" s="4"/>
      <c r="E165" s="4"/>
      <c r="F165" s="4"/>
      <c r="G165" s="4"/>
      <c r="H165" s="4"/>
      <c r="I165" s="4"/>
      <c r="J165" s="1"/>
      <c r="K165" s="1"/>
    </row>
    <row r="166" spans="3:11" ht="12.75">
      <c r="C166" s="4"/>
      <c r="D166" s="4"/>
      <c r="E166" s="4"/>
      <c r="F166" s="4"/>
      <c r="G166" s="4"/>
      <c r="H166" s="4"/>
      <c r="I166" s="4"/>
      <c r="J166" s="1"/>
      <c r="K166" s="1"/>
    </row>
    <row r="167" spans="3:11" ht="12.75">
      <c r="C167" s="4"/>
      <c r="D167" s="4"/>
      <c r="E167" s="4"/>
      <c r="F167" s="4"/>
      <c r="G167" s="4"/>
      <c r="H167" s="4"/>
      <c r="I167" s="4"/>
      <c r="J167" s="1"/>
      <c r="K167" s="1"/>
    </row>
    <row r="168" spans="3:11" ht="12.75">
      <c r="C168" s="4"/>
      <c r="D168" s="4"/>
      <c r="E168" s="4"/>
      <c r="F168" s="4"/>
      <c r="G168" s="4"/>
      <c r="H168" s="4"/>
      <c r="I168" s="4"/>
      <c r="J168" s="1"/>
      <c r="K168" s="1"/>
    </row>
    <row r="169" spans="3:11" ht="12.75">
      <c r="C169" s="4"/>
      <c r="D169" s="4"/>
      <c r="E169" s="4"/>
      <c r="F169" s="4"/>
      <c r="G169" s="4"/>
      <c r="H169" s="4"/>
      <c r="I169" s="4"/>
      <c r="J169" s="1"/>
      <c r="K169" s="1"/>
    </row>
    <row r="170" spans="3:11" ht="12.75">
      <c r="C170" s="4"/>
      <c r="D170" s="4"/>
      <c r="E170" s="4"/>
      <c r="F170" s="4"/>
      <c r="G170" s="4"/>
      <c r="H170" s="4"/>
      <c r="I170" s="4"/>
      <c r="J170" s="1"/>
      <c r="K170" s="1"/>
    </row>
    <row r="171" spans="3:11" ht="12.75">
      <c r="C171" s="4"/>
      <c r="D171" s="4"/>
      <c r="E171" s="4"/>
      <c r="F171" s="4"/>
      <c r="G171" s="4"/>
      <c r="H171" s="4"/>
      <c r="I171" s="4"/>
      <c r="J171" s="1"/>
      <c r="K171" s="1"/>
    </row>
    <row r="172" spans="3:11" ht="12.75">
      <c r="C172" s="4"/>
      <c r="D172" s="4"/>
      <c r="E172" s="4"/>
      <c r="F172" s="4"/>
      <c r="G172" s="4"/>
      <c r="H172" s="4"/>
      <c r="I172" s="4"/>
      <c r="J172" s="1"/>
      <c r="K172" s="1"/>
    </row>
    <row r="173" spans="3:11" ht="12.75">
      <c r="C173" s="4"/>
      <c r="D173" s="4"/>
      <c r="E173" s="4"/>
      <c r="F173" s="4"/>
      <c r="G173" s="4"/>
      <c r="H173" s="4"/>
      <c r="I173" s="4"/>
      <c r="J173" s="1"/>
      <c r="K173" s="1"/>
    </row>
    <row r="174" spans="3:11" ht="12.75">
      <c r="C174" s="4"/>
      <c r="D174" s="4"/>
      <c r="E174" s="4"/>
      <c r="F174" s="4"/>
      <c r="G174" s="4"/>
      <c r="H174" s="4"/>
      <c r="I174" s="4"/>
      <c r="J174" s="1"/>
      <c r="K174" s="1"/>
    </row>
    <row r="175" spans="3:11" ht="12.75">
      <c r="C175" s="4"/>
      <c r="D175" s="4"/>
      <c r="E175" s="4"/>
      <c r="F175" s="4"/>
      <c r="G175" s="4"/>
      <c r="H175" s="4"/>
      <c r="I175" s="4"/>
      <c r="J175" s="1"/>
      <c r="K175" s="1"/>
    </row>
    <row r="176" spans="3:11" ht="12.75">
      <c r="C176" s="4"/>
      <c r="D176" s="4"/>
      <c r="E176" s="4"/>
      <c r="F176" s="4"/>
      <c r="G176" s="4"/>
      <c r="H176" s="4"/>
      <c r="I176" s="4"/>
      <c r="J176" s="1"/>
      <c r="K176" s="1"/>
    </row>
    <row r="177" spans="3:11" ht="12.75">
      <c r="C177" s="4"/>
      <c r="D177" s="4"/>
      <c r="E177" s="4"/>
      <c r="F177" s="4"/>
      <c r="G177" s="4"/>
      <c r="H177" s="4"/>
      <c r="I177" s="4"/>
      <c r="J177" s="1"/>
      <c r="K177" s="1"/>
    </row>
    <row r="178" spans="3:11" ht="12.75">
      <c r="C178" s="4"/>
      <c r="D178" s="4"/>
      <c r="E178" s="4"/>
      <c r="F178" s="4"/>
      <c r="G178" s="4"/>
      <c r="H178" s="4"/>
      <c r="I178" s="4"/>
      <c r="J178" s="1"/>
      <c r="K178" s="1"/>
    </row>
    <row r="179" spans="3:11" ht="12.75">
      <c r="C179" s="4"/>
      <c r="D179" s="4"/>
      <c r="E179" s="4"/>
      <c r="F179" s="4"/>
      <c r="G179" s="4"/>
      <c r="H179" s="4"/>
      <c r="I179" s="4"/>
      <c r="J179" s="1"/>
      <c r="K179" s="1"/>
    </row>
    <row r="180" spans="3:11" ht="12.75">
      <c r="C180" s="4"/>
      <c r="D180" s="4"/>
      <c r="E180" s="4"/>
      <c r="F180" s="4"/>
      <c r="G180" s="4"/>
      <c r="H180" s="4"/>
      <c r="I180" s="4"/>
      <c r="J180" s="1"/>
      <c r="K180" s="1"/>
    </row>
    <row r="181" spans="3:11" ht="12.75">
      <c r="C181" s="4"/>
      <c r="D181" s="4"/>
      <c r="E181" s="4"/>
      <c r="F181" s="4"/>
      <c r="G181" s="4"/>
      <c r="H181" s="4"/>
      <c r="I181" s="4"/>
      <c r="J181" s="1"/>
      <c r="K181" s="1"/>
    </row>
    <row r="182" spans="3:11" ht="12.75">
      <c r="C182" s="4"/>
      <c r="D182" s="4"/>
      <c r="E182" s="4"/>
      <c r="F182" s="4"/>
      <c r="G182" s="4"/>
      <c r="H182" s="4"/>
      <c r="I182" s="4"/>
      <c r="J182" s="1"/>
      <c r="K182" s="1"/>
    </row>
    <row r="183" spans="3:11" ht="12.75">
      <c r="C183" s="4"/>
      <c r="D183" s="4"/>
      <c r="E183" s="4"/>
      <c r="F183" s="4"/>
      <c r="G183" s="4"/>
      <c r="H183" s="4"/>
      <c r="I183" s="4"/>
      <c r="J183" s="1"/>
      <c r="K183" s="1"/>
    </row>
    <row r="184" spans="3:11" ht="12.75">
      <c r="C184" s="4"/>
      <c r="D184" s="4"/>
      <c r="E184" s="4"/>
      <c r="F184" s="4"/>
      <c r="G184" s="4"/>
      <c r="H184" s="4"/>
      <c r="I184" s="4"/>
      <c r="J184" s="1"/>
      <c r="K184" s="1"/>
    </row>
    <row r="185" spans="3:11" ht="12.75">
      <c r="C185" s="4"/>
      <c r="D185" s="4"/>
      <c r="E185" s="4"/>
      <c r="F185" s="4"/>
      <c r="G185" s="4"/>
      <c r="H185" s="4"/>
      <c r="I185" s="4"/>
      <c r="J185" s="1"/>
      <c r="K185" s="1"/>
    </row>
    <row r="186" spans="3:11" ht="12.75">
      <c r="C186" s="4"/>
      <c r="D186" s="4"/>
      <c r="E186" s="4"/>
      <c r="F186" s="4"/>
      <c r="G186" s="4"/>
      <c r="H186" s="4"/>
      <c r="I186" s="4"/>
      <c r="J186" s="1"/>
      <c r="K186" s="1"/>
    </row>
    <row r="187" spans="3:11" ht="12.75">
      <c r="C187" s="4"/>
      <c r="D187" s="4"/>
      <c r="E187" s="4"/>
      <c r="F187" s="4"/>
      <c r="G187" s="4"/>
      <c r="H187" s="4"/>
      <c r="I187" s="4"/>
      <c r="J187" s="1"/>
      <c r="K187" s="1"/>
    </row>
    <row r="188" spans="3:11" ht="12.75">
      <c r="C188" s="4"/>
      <c r="D188" s="4"/>
      <c r="E188" s="4"/>
      <c r="F188" s="4"/>
      <c r="G188" s="4"/>
      <c r="H188" s="4"/>
      <c r="I188" s="4"/>
      <c r="J188" s="1"/>
      <c r="K188" s="1"/>
    </row>
    <row r="189" spans="3:11" ht="12.75">
      <c r="C189" s="4"/>
      <c r="D189" s="4"/>
      <c r="E189" s="4"/>
      <c r="F189" s="4"/>
      <c r="G189" s="4"/>
      <c r="H189" s="4"/>
      <c r="I189" s="4"/>
      <c r="J189" s="1"/>
      <c r="K189" s="1"/>
    </row>
    <row r="190" spans="3:11" ht="12.75">
      <c r="C190" s="4"/>
      <c r="D190" s="4"/>
      <c r="E190" s="4"/>
      <c r="F190" s="4"/>
      <c r="G190" s="4"/>
      <c r="H190" s="4"/>
      <c r="I190" s="4"/>
      <c r="J190" s="1"/>
      <c r="K190" s="1"/>
    </row>
    <row r="191" spans="3:11" ht="12.75">
      <c r="C191" s="4"/>
      <c r="D191" s="4"/>
      <c r="E191" s="4"/>
      <c r="F191" s="4"/>
      <c r="G191" s="4"/>
      <c r="H191" s="4"/>
      <c r="I191" s="4"/>
      <c r="J191" s="1"/>
      <c r="K191" s="1"/>
    </row>
    <row r="192" spans="3:11" ht="12.75">
      <c r="C192" s="4"/>
      <c r="D192" s="4"/>
      <c r="E192" s="4"/>
      <c r="F192" s="4"/>
      <c r="G192" s="4"/>
      <c r="H192" s="4"/>
      <c r="I192" s="4"/>
      <c r="J192" s="1"/>
      <c r="K192" s="1"/>
    </row>
    <row r="193" spans="3:11" ht="12.75">
      <c r="C193" s="4"/>
      <c r="D193" s="4"/>
      <c r="E193" s="4"/>
      <c r="F193" s="4"/>
      <c r="G193" s="4"/>
      <c r="H193" s="4"/>
      <c r="I193" s="4"/>
      <c r="J193" s="1"/>
      <c r="K193" s="1"/>
    </row>
    <row r="194" spans="3:11" ht="12.75">
      <c r="C194" s="4"/>
      <c r="D194" s="4"/>
      <c r="E194" s="4"/>
      <c r="F194" s="4"/>
      <c r="G194" s="4"/>
      <c r="H194" s="4"/>
      <c r="I194" s="4"/>
      <c r="J194" s="1"/>
      <c r="K194" s="1"/>
    </row>
    <row r="195" spans="3:11" ht="12.75">
      <c r="C195" s="4"/>
      <c r="D195" s="4"/>
      <c r="E195" s="4"/>
      <c r="F195" s="4"/>
      <c r="G195" s="4"/>
      <c r="H195" s="4"/>
      <c r="I195" s="4"/>
      <c r="J195" s="1"/>
      <c r="K195" s="1"/>
    </row>
    <row r="196" spans="3:11" ht="12.75">
      <c r="C196" s="4"/>
      <c r="D196" s="4"/>
      <c r="E196" s="4"/>
      <c r="F196" s="4"/>
      <c r="G196" s="4"/>
      <c r="H196" s="4"/>
      <c r="I196" s="4"/>
      <c r="J196" s="1"/>
      <c r="K196" s="1"/>
    </row>
  </sheetData>
  <sheetProtection password="CD7E" sheet="1" selectLockedCells="1"/>
  <mergeCells count="21">
    <mergeCell ref="C9:D9"/>
    <mergeCell ref="G9:H9"/>
    <mergeCell ref="C10:D11"/>
    <mergeCell ref="G10:H11"/>
    <mergeCell ref="F10:F11"/>
    <mergeCell ref="B2:I2"/>
    <mergeCell ref="B3:I3"/>
    <mergeCell ref="B4:I4"/>
    <mergeCell ref="B5:I5"/>
    <mergeCell ref="E40:F40"/>
    <mergeCell ref="G37:H37"/>
    <mergeCell ref="G38:H38"/>
    <mergeCell ref="G39:H39"/>
    <mergeCell ref="G40:H40"/>
    <mergeCell ref="E38:F38"/>
    <mergeCell ref="C12:D12"/>
    <mergeCell ref="G26:H26"/>
    <mergeCell ref="D28:D30"/>
    <mergeCell ref="F28:F30"/>
    <mergeCell ref="C13:D14"/>
    <mergeCell ref="G27:H27"/>
  </mergeCells>
  <conditionalFormatting sqref="G28:H30">
    <cfRule type="cellIs" priority="1" dxfId="0" operator="equal" stopIfTrue="1">
      <formula>" "</formula>
    </cfRule>
  </conditionalFormatting>
  <dataValidations count="3">
    <dataValidation type="whole" allowBlank="1" showInputMessage="1" showErrorMessage="1" sqref="H16">
      <formula1>1</formula1>
      <formula2>10000</formula2>
    </dataValidation>
    <dataValidation type="list" allowBlank="1" showInputMessage="1" showErrorMessage="1" sqref="I31">
      <formula1>$J$31:$J$32</formula1>
    </dataValidation>
    <dataValidation type="list" allowBlank="1" showInputMessage="1" showErrorMessage="1" sqref="G31:H31">
      <formula1>$AC$31:$AC$32</formula1>
    </dataValidation>
  </dataValidations>
  <printOptions/>
  <pageMargins left="0.72" right="0.5" top="0.75" bottom="0.5" header="0" footer="0"/>
  <pageSetup fitToHeight="0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M62"/>
  <sheetViews>
    <sheetView showGridLines="0" showRowColHeaders="0" zoomScalePageLayoutView="0" workbookViewId="0" topLeftCell="A1">
      <selection activeCell="K22" sqref="K22"/>
    </sheetView>
  </sheetViews>
  <sheetFormatPr defaultColWidth="9.140625" defaultRowHeight="12.75"/>
  <cols>
    <col min="1" max="1" width="1.57421875" style="0" customWidth="1"/>
    <col min="2" max="5" width="3.7109375" style="0" customWidth="1"/>
    <col min="6" max="6" width="44.7109375" style="0" customWidth="1"/>
    <col min="7" max="7" width="5.28125" style="0" customWidth="1"/>
    <col min="8" max="8" width="4.57421875" style="0" customWidth="1"/>
    <col min="9" max="9" width="10.28125" style="0" customWidth="1"/>
    <col min="10" max="10" width="5.7109375" style="0" customWidth="1"/>
    <col min="11" max="11" width="16.00390625" style="0" customWidth="1"/>
    <col min="12" max="12" width="4.28125" style="0" customWidth="1"/>
    <col min="13" max="13" width="2.8515625" style="0" customWidth="1"/>
  </cols>
  <sheetData>
    <row r="1" ht="7.5" customHeight="1" thickBot="1"/>
    <row r="2" spans="2:12" ht="24" thickTop="1">
      <c r="B2" s="28"/>
      <c r="C2" s="55"/>
      <c r="D2" s="29"/>
      <c r="E2" s="30"/>
      <c r="F2" s="33"/>
      <c r="G2" s="49"/>
      <c r="H2" s="50"/>
      <c r="I2" s="50"/>
      <c r="J2" s="50"/>
      <c r="K2" s="49" t="s">
        <v>59</v>
      </c>
      <c r="L2" s="41"/>
    </row>
    <row r="3" spans="2:12" ht="23.25">
      <c r="B3" s="34" t="s">
        <v>0</v>
      </c>
      <c r="C3" s="24"/>
      <c r="D3" s="24"/>
      <c r="E3" s="24"/>
      <c r="F3" s="27"/>
      <c r="G3" s="47"/>
      <c r="H3" s="51"/>
      <c r="I3" s="51"/>
      <c r="J3" s="51"/>
      <c r="K3" s="47" t="s">
        <v>60</v>
      </c>
      <c r="L3" s="42"/>
    </row>
    <row r="4" spans="2:12" ht="24" customHeight="1">
      <c r="B4" s="34"/>
      <c r="C4" s="40"/>
      <c r="D4" s="484"/>
      <c r="E4" s="377" t="s">
        <v>247</v>
      </c>
      <c r="F4" s="676">
        <f>+YearEnd</f>
        <v>41274</v>
      </c>
      <c r="H4" s="665"/>
      <c r="I4" s="665"/>
      <c r="J4" s="665"/>
      <c r="K4" s="485">
        <f>+CorpName</f>
        <v>0</v>
      </c>
      <c r="L4" s="658"/>
    </row>
    <row r="5" spans="2:12" ht="16.5" thickBot="1">
      <c r="B5" s="220"/>
      <c r="C5" s="222" t="s">
        <v>754</v>
      </c>
      <c r="D5" s="222"/>
      <c r="E5" s="222"/>
      <c r="F5" s="223"/>
      <c r="G5" s="225"/>
      <c r="H5" s="223"/>
      <c r="I5" s="223"/>
      <c r="J5" s="225"/>
      <c r="K5" s="351" t="s">
        <v>703</v>
      </c>
      <c r="L5" s="226"/>
    </row>
    <row r="6" spans="2:12" ht="8.25" customHeight="1" thickBot="1" thickTop="1">
      <c r="B6" s="74"/>
      <c r="C6" s="62"/>
      <c r="D6" s="62"/>
      <c r="E6" s="62"/>
      <c r="F6" s="62"/>
      <c r="G6" s="62"/>
      <c r="H6" s="62"/>
      <c r="I6" s="62"/>
      <c r="J6" s="62"/>
      <c r="K6" s="62"/>
      <c r="L6" s="74"/>
    </row>
    <row r="7" spans="2:12" ht="8.25" customHeight="1" thickTop="1">
      <c r="B7" s="166"/>
      <c r="C7" s="260"/>
      <c r="D7" s="167"/>
      <c r="E7" s="167"/>
      <c r="F7" s="167"/>
      <c r="G7" s="167"/>
      <c r="H7" s="167"/>
      <c r="I7" s="167"/>
      <c r="J7" s="167"/>
      <c r="K7" s="167"/>
      <c r="L7" s="198"/>
    </row>
    <row r="8" spans="2:12" ht="12.75">
      <c r="B8" s="179"/>
      <c r="C8" s="160" t="s">
        <v>150</v>
      </c>
      <c r="D8" s="160"/>
      <c r="E8" s="160"/>
      <c r="F8" s="160"/>
      <c r="G8" s="160"/>
      <c r="H8" s="160"/>
      <c r="I8" s="182"/>
      <c r="J8" s="182"/>
      <c r="K8" s="160"/>
      <c r="L8" s="199"/>
    </row>
    <row r="9" spans="2:12" ht="6" customHeight="1">
      <c r="B9" s="171"/>
      <c r="C9" s="160"/>
      <c r="D9" s="160"/>
      <c r="E9" s="160"/>
      <c r="F9" s="160"/>
      <c r="G9" s="160"/>
      <c r="H9" s="160"/>
      <c r="I9" s="185"/>
      <c r="J9" s="266"/>
      <c r="K9" s="173"/>
      <c r="L9" s="199"/>
    </row>
    <row r="10" spans="2:12" ht="16.5" customHeight="1">
      <c r="B10" s="171"/>
      <c r="C10" s="160"/>
      <c r="D10" s="192" t="s">
        <v>649</v>
      </c>
      <c r="E10" s="307"/>
      <c r="F10" s="307"/>
      <c r="G10" s="307"/>
      <c r="H10" s="307"/>
      <c r="I10" s="182" t="s">
        <v>729</v>
      </c>
      <c r="J10" s="88">
        <v>801</v>
      </c>
      <c r="K10" s="700"/>
      <c r="L10" s="199"/>
    </row>
    <row r="11" spans="2:12" ht="16.5" customHeight="1">
      <c r="B11" s="171"/>
      <c r="C11" s="160"/>
      <c r="D11" s="192"/>
      <c r="E11" s="307"/>
      <c r="F11" s="307"/>
      <c r="G11" s="307"/>
      <c r="H11" s="307"/>
      <c r="I11" s="182"/>
      <c r="J11" s="160"/>
      <c r="K11" s="160"/>
      <c r="L11" s="199"/>
    </row>
    <row r="12" spans="2:12" ht="16.5" customHeight="1">
      <c r="B12" s="171"/>
      <c r="C12" s="160"/>
      <c r="D12" s="192"/>
      <c r="E12" s="307"/>
      <c r="F12" s="307"/>
      <c r="G12" s="307"/>
      <c r="H12" s="307"/>
      <c r="I12" s="182"/>
      <c r="J12" s="160"/>
      <c r="K12" s="160"/>
      <c r="L12" s="199"/>
    </row>
    <row r="13" spans="2:12" ht="16.5" customHeight="1">
      <c r="B13" s="171"/>
      <c r="C13" s="160"/>
      <c r="D13" s="192" t="s">
        <v>72</v>
      </c>
      <c r="E13" s="160"/>
      <c r="F13" s="160"/>
      <c r="G13" s="160"/>
      <c r="H13" s="160"/>
      <c r="I13" s="182" t="s">
        <v>635</v>
      </c>
      <c r="J13" s="88">
        <v>806</v>
      </c>
      <c r="K13" s="712">
        <f>IF(OR('A1 - Identification'!F31="Yes",'A1 - Identification'!G31="Yes"),0,+'A4 - Operations'!N32)</f>
        <v>0</v>
      </c>
      <c r="L13" s="199"/>
    </row>
    <row r="14" spans="2:12" ht="16.5" customHeight="1">
      <c r="B14" s="171"/>
      <c r="C14" s="160"/>
      <c r="D14" s="1008" t="s">
        <v>776</v>
      </c>
      <c r="E14" s="160"/>
      <c r="F14" s="160"/>
      <c r="G14" s="160"/>
      <c r="H14" s="160"/>
      <c r="I14" s="182" t="s">
        <v>636</v>
      </c>
      <c r="J14" s="88">
        <v>807</v>
      </c>
      <c r="K14" s="712">
        <f>IF(OR('A1 - Identification'!F31="Yes",'A1 - Identification'!G31="Yes"),0,+'A4 - Operations'!N33)</f>
        <v>0</v>
      </c>
      <c r="L14" s="199"/>
    </row>
    <row r="15" spans="2:12" ht="6" customHeight="1">
      <c r="B15" s="171"/>
      <c r="C15" s="160"/>
      <c r="D15" s="160" t="s">
        <v>0</v>
      </c>
      <c r="E15" s="160"/>
      <c r="F15" s="160"/>
      <c r="G15" s="124"/>
      <c r="H15" s="124"/>
      <c r="I15" s="203"/>
      <c r="J15" s="262"/>
      <c r="K15" s="558"/>
      <c r="L15" s="133"/>
    </row>
    <row r="16" spans="2:12" ht="16.5" customHeight="1">
      <c r="B16" s="171"/>
      <c r="C16" s="160"/>
      <c r="D16" s="160" t="s">
        <v>0</v>
      </c>
      <c r="E16" s="160"/>
      <c r="F16" s="192" t="s">
        <v>53</v>
      </c>
      <c r="G16" s="160"/>
      <c r="H16" s="124"/>
      <c r="I16" s="182" t="s">
        <v>428</v>
      </c>
      <c r="J16" s="88">
        <v>809</v>
      </c>
      <c r="K16" s="712">
        <f>SUM(K10:K14)</f>
        <v>0</v>
      </c>
      <c r="L16" s="170"/>
    </row>
    <row r="17" spans="2:12" ht="6" customHeight="1">
      <c r="B17" s="171"/>
      <c r="C17" s="160"/>
      <c r="D17" s="160"/>
      <c r="E17" s="160"/>
      <c r="F17" s="160"/>
      <c r="G17" s="124"/>
      <c r="H17" s="124"/>
      <c r="I17" s="182"/>
      <c r="J17" s="182"/>
      <c r="K17" s="568"/>
      <c r="L17" s="170"/>
    </row>
    <row r="18" spans="2:12" ht="12.75">
      <c r="B18" s="171"/>
      <c r="C18" s="160"/>
      <c r="D18" s="192" t="s">
        <v>55</v>
      </c>
      <c r="E18" s="192"/>
      <c r="F18" s="160"/>
      <c r="G18" s="124"/>
      <c r="H18" s="124"/>
      <c r="I18" s="182"/>
      <c r="J18" s="182"/>
      <c r="K18" s="568"/>
      <c r="L18" s="170"/>
    </row>
    <row r="19" spans="2:12" ht="16.5" customHeight="1">
      <c r="B19" s="171"/>
      <c r="C19" s="160"/>
      <c r="D19" s="192"/>
      <c r="E19" s="192" t="s">
        <v>442</v>
      </c>
      <c r="F19" s="160"/>
      <c r="G19" s="124"/>
      <c r="H19" s="124"/>
      <c r="I19" s="182" t="s">
        <v>379</v>
      </c>
      <c r="J19" s="88">
        <v>811</v>
      </c>
      <c r="K19" s="712">
        <f>IF(OR('A1 - Identification'!F31="Yes",'A1 - Identification'!G31="Yes"),0,+'A4 - Operations'!N13)</f>
        <v>0</v>
      </c>
      <c r="L19" s="170"/>
    </row>
    <row r="20" spans="2:12" ht="16.5" customHeight="1">
      <c r="B20" s="171"/>
      <c r="C20" s="160"/>
      <c r="D20" s="192"/>
      <c r="E20" s="192" t="s">
        <v>373</v>
      </c>
      <c r="F20" s="160"/>
      <c r="G20" s="124"/>
      <c r="H20" s="124"/>
      <c r="I20" s="182" t="s">
        <v>637</v>
      </c>
      <c r="J20" s="88">
        <v>812</v>
      </c>
      <c r="K20" s="712">
        <f>IF(OR('A1 - Identification'!F31="Yes",'A1 - Identification'!G31="Yes"),0,+('A4 - Operations'!N19+'A4 - Operations'!N20))</f>
        <v>0</v>
      </c>
      <c r="L20" s="170"/>
    </row>
    <row r="21" spans="2:12" ht="16.5" customHeight="1">
      <c r="B21" s="171"/>
      <c r="C21" s="160"/>
      <c r="D21" s="192"/>
      <c r="E21" s="192" t="s">
        <v>75</v>
      </c>
      <c r="F21" s="160"/>
      <c r="G21" s="124"/>
      <c r="H21" s="124"/>
      <c r="I21" s="182" t="s">
        <v>429</v>
      </c>
      <c r="J21" s="88">
        <v>813</v>
      </c>
      <c r="K21" s="712">
        <f>K48</f>
        <v>0</v>
      </c>
      <c r="L21" s="170"/>
    </row>
    <row r="22" spans="2:12" ht="16.5" customHeight="1">
      <c r="B22" s="171"/>
      <c r="C22" s="160"/>
      <c r="D22" s="192"/>
      <c r="E22" s="1008" t="s">
        <v>753</v>
      </c>
      <c r="F22" s="160"/>
      <c r="G22" s="124"/>
      <c r="H22" s="124"/>
      <c r="I22" s="182"/>
      <c r="J22" s="88">
        <v>814</v>
      </c>
      <c r="K22" s="700"/>
      <c r="L22" s="170"/>
    </row>
    <row r="23" spans="2:12" ht="6" customHeight="1">
      <c r="B23" s="171"/>
      <c r="C23" s="160"/>
      <c r="D23" s="160"/>
      <c r="E23" s="160"/>
      <c r="F23" s="160"/>
      <c r="G23" s="124"/>
      <c r="H23" s="124"/>
      <c r="I23" s="182"/>
      <c r="J23" s="160"/>
      <c r="K23" s="558"/>
      <c r="L23" s="170"/>
    </row>
    <row r="24" spans="2:12" ht="12.75">
      <c r="B24" s="171"/>
      <c r="C24" s="160"/>
      <c r="D24" s="160"/>
      <c r="E24" s="160"/>
      <c r="F24" s="192" t="s">
        <v>53</v>
      </c>
      <c r="G24" s="124"/>
      <c r="H24" s="124"/>
      <c r="I24" s="182" t="s">
        <v>638</v>
      </c>
      <c r="J24" s="88">
        <v>816</v>
      </c>
      <c r="K24" s="712">
        <f>SUM(K19:K22)</f>
        <v>0</v>
      </c>
      <c r="L24" s="170"/>
    </row>
    <row r="25" spans="2:12" ht="12.75">
      <c r="B25" s="171"/>
      <c r="C25" s="160"/>
      <c r="D25" s="160"/>
      <c r="E25" s="160"/>
      <c r="F25" s="192"/>
      <c r="G25" s="124"/>
      <c r="H25" s="124"/>
      <c r="I25" s="182"/>
      <c r="J25" s="200"/>
      <c r="K25" s="686"/>
      <c r="L25" s="170"/>
    </row>
    <row r="26" spans="2:12" ht="12.75">
      <c r="B26" s="171"/>
      <c r="C26" s="160"/>
      <c r="D26" s="160"/>
      <c r="E26" s="192" t="s">
        <v>544</v>
      </c>
      <c r="F26" s="192"/>
      <c r="G26" s="124"/>
      <c r="H26" s="124"/>
      <c r="I26" s="182"/>
      <c r="J26" s="88">
        <v>817</v>
      </c>
      <c r="K26" s="692"/>
      <c r="L26" s="170"/>
    </row>
    <row r="27" spans="2:12" ht="6" customHeight="1">
      <c r="B27" s="171"/>
      <c r="C27" s="160"/>
      <c r="D27" s="160"/>
      <c r="E27" s="160"/>
      <c r="F27" s="160"/>
      <c r="G27" s="124"/>
      <c r="H27" s="124"/>
      <c r="I27" s="203"/>
      <c r="J27" s="124"/>
      <c r="K27" s="558"/>
      <c r="L27" s="170"/>
    </row>
    <row r="28" spans="2:12" ht="13.5" thickBot="1">
      <c r="B28" s="171"/>
      <c r="C28" s="160"/>
      <c r="D28" s="160"/>
      <c r="E28" s="160"/>
      <c r="F28" s="160" t="s">
        <v>441</v>
      </c>
      <c r="G28" s="124"/>
      <c r="H28" s="124"/>
      <c r="I28" s="182" t="s">
        <v>545</v>
      </c>
      <c r="J28" s="88">
        <v>819</v>
      </c>
      <c r="K28" s="713">
        <f>K16-K24+K26</f>
        <v>0</v>
      </c>
      <c r="L28" s="170"/>
    </row>
    <row r="29" spans="2:12" ht="7.5" customHeight="1" thickBot="1" thickTop="1">
      <c r="B29" s="256"/>
      <c r="C29" s="187"/>
      <c r="D29" s="187"/>
      <c r="E29" s="187"/>
      <c r="F29" s="187"/>
      <c r="G29" s="196"/>
      <c r="H29" s="196"/>
      <c r="I29" s="259"/>
      <c r="J29" s="196"/>
      <c r="K29" s="569"/>
      <c r="L29" s="176"/>
    </row>
    <row r="30" spans="1:13" ht="7.5" customHeight="1" thickBot="1" thickTop="1">
      <c r="A30" s="106"/>
      <c r="B30" s="103"/>
      <c r="C30" s="104"/>
      <c r="D30" s="104"/>
      <c r="E30" s="104"/>
      <c r="F30" s="104"/>
      <c r="G30" s="103"/>
      <c r="H30" s="103"/>
      <c r="I30" s="105"/>
      <c r="J30" s="103"/>
      <c r="K30" s="575"/>
      <c r="L30" s="86"/>
      <c r="M30" s="106"/>
    </row>
    <row r="31" spans="2:12" ht="6" customHeight="1" thickTop="1">
      <c r="B31" s="166"/>
      <c r="C31" s="167"/>
      <c r="D31" s="167"/>
      <c r="E31" s="167"/>
      <c r="F31" s="167"/>
      <c r="G31" s="167"/>
      <c r="H31" s="167"/>
      <c r="I31" s="264"/>
      <c r="J31" s="167"/>
      <c r="K31" s="571"/>
      <c r="L31" s="198"/>
    </row>
    <row r="32" spans="2:12" ht="12.75">
      <c r="B32" s="179"/>
      <c r="C32" s="160" t="s">
        <v>151</v>
      </c>
      <c r="D32" s="160"/>
      <c r="E32" s="160"/>
      <c r="F32" s="160"/>
      <c r="G32" s="160"/>
      <c r="H32" s="160"/>
      <c r="I32" s="185"/>
      <c r="J32" s="182"/>
      <c r="K32" s="558"/>
      <c r="L32" s="199"/>
    </row>
    <row r="33" spans="2:12" ht="6" customHeight="1">
      <c r="B33" s="171"/>
      <c r="C33" s="160"/>
      <c r="D33" s="192"/>
      <c r="E33" s="160"/>
      <c r="F33" s="160"/>
      <c r="G33" s="160"/>
      <c r="H33" s="160"/>
      <c r="I33" s="185"/>
      <c r="J33" s="182"/>
      <c r="K33" s="558"/>
      <c r="L33" s="199"/>
    </row>
    <row r="34" spans="2:12" ht="12.75">
      <c r="B34" s="171"/>
      <c r="C34" s="160"/>
      <c r="D34" s="160" t="s">
        <v>616</v>
      </c>
      <c r="E34" s="160"/>
      <c r="F34" s="160"/>
      <c r="G34" s="160"/>
      <c r="H34" s="160"/>
      <c r="I34" s="182" t="s">
        <v>681</v>
      </c>
      <c r="J34" s="88">
        <v>821</v>
      </c>
      <c r="K34" s="712">
        <f>+K10</f>
        <v>0</v>
      </c>
      <c r="L34" s="199"/>
    </row>
    <row r="35" spans="2:12" ht="6" customHeight="1">
      <c r="B35" s="171"/>
      <c r="C35" s="160"/>
      <c r="D35" s="160" t="s">
        <v>0</v>
      </c>
      <c r="E35" s="160"/>
      <c r="F35" s="160"/>
      <c r="G35" s="124"/>
      <c r="H35" s="124"/>
      <c r="I35" s="203"/>
      <c r="J35" s="262"/>
      <c r="K35" s="558"/>
      <c r="L35" s="133"/>
    </row>
    <row r="36" spans="2:12" ht="12.75">
      <c r="B36" s="171"/>
      <c r="C36" s="160"/>
      <c r="D36" s="160" t="s">
        <v>55</v>
      </c>
      <c r="E36" s="160"/>
      <c r="F36" s="160"/>
      <c r="G36" s="160"/>
      <c r="H36" s="124"/>
      <c r="I36" s="182"/>
      <c r="J36" s="124"/>
      <c r="K36" s="558"/>
      <c r="L36" s="170"/>
    </row>
    <row r="37" spans="2:12" ht="12.75">
      <c r="B37" s="171"/>
      <c r="C37" s="160"/>
      <c r="D37" s="160"/>
      <c r="E37" s="192" t="s">
        <v>84</v>
      </c>
      <c r="F37" s="160"/>
      <c r="G37" s="160"/>
      <c r="H37" s="124"/>
      <c r="I37" s="182" t="s">
        <v>639</v>
      </c>
      <c r="J37" s="88">
        <v>822</v>
      </c>
      <c r="K37" s="712">
        <f>IF(OR('A1 - Identification'!F31="Yes",'A1 - Identification'!G31="Yes"),0,+'A4 - Operations'!N31)</f>
        <v>0</v>
      </c>
      <c r="L37" s="170"/>
    </row>
    <row r="38" spans="2:12" ht="12.75">
      <c r="B38" s="171"/>
      <c r="C38" s="160"/>
      <c r="D38" s="160"/>
      <c r="E38" s="192" t="s">
        <v>244</v>
      </c>
      <c r="F38" s="160"/>
      <c r="G38" s="124"/>
      <c r="H38" s="124"/>
      <c r="I38" s="182" t="s">
        <v>640</v>
      </c>
      <c r="J38" s="88">
        <v>823</v>
      </c>
      <c r="K38" s="714">
        <f>MAX('D1 - Operating Reserve'!J48,'D1 - Operating Reserve'!J53)</f>
        <v>0</v>
      </c>
      <c r="L38" s="170"/>
    </row>
    <row r="39" spans="2:12" ht="6" customHeight="1">
      <c r="B39" s="171"/>
      <c r="C39" s="160"/>
      <c r="D39" s="160"/>
      <c r="E39" s="160"/>
      <c r="F39" s="160"/>
      <c r="G39" s="124"/>
      <c r="H39" s="124"/>
      <c r="I39" s="182"/>
      <c r="J39" s="160"/>
      <c r="K39" s="558"/>
      <c r="L39" s="170"/>
    </row>
    <row r="40" spans="2:12" ht="12.75">
      <c r="B40" s="171"/>
      <c r="C40" s="160"/>
      <c r="D40" s="160"/>
      <c r="E40" s="160"/>
      <c r="F40" s="192" t="s">
        <v>53</v>
      </c>
      <c r="G40" s="124"/>
      <c r="H40" s="124"/>
      <c r="I40" s="182" t="s">
        <v>430</v>
      </c>
      <c r="J40" s="88">
        <v>825</v>
      </c>
      <c r="K40" s="703">
        <f>K37+K38</f>
        <v>0</v>
      </c>
      <c r="L40" s="170"/>
    </row>
    <row r="41" spans="2:12" ht="6" customHeight="1">
      <c r="B41" s="171"/>
      <c r="C41" s="160"/>
      <c r="D41" s="160"/>
      <c r="E41" s="160"/>
      <c r="F41" s="160"/>
      <c r="G41" s="124"/>
      <c r="H41" s="124"/>
      <c r="I41" s="203"/>
      <c r="J41" s="124"/>
      <c r="K41" s="558"/>
      <c r="L41" s="170"/>
    </row>
    <row r="42" spans="2:12" ht="12.75">
      <c r="B42" s="171"/>
      <c r="C42" s="160"/>
      <c r="D42" s="160"/>
      <c r="E42" s="160"/>
      <c r="F42" s="160" t="s">
        <v>227</v>
      </c>
      <c r="G42" s="124"/>
      <c r="H42" s="124"/>
      <c r="I42" s="182" t="s">
        <v>431</v>
      </c>
      <c r="J42" s="88">
        <v>826</v>
      </c>
      <c r="K42" s="712">
        <f>IF(K34&gt;K40,K34-K40,0)</f>
        <v>0</v>
      </c>
      <c r="L42" s="170"/>
    </row>
    <row r="43" spans="2:12" ht="6" customHeight="1">
      <c r="B43" s="171"/>
      <c r="C43" s="160"/>
      <c r="D43" s="160"/>
      <c r="E43" s="160"/>
      <c r="F43" s="160"/>
      <c r="G43" s="124"/>
      <c r="H43" s="124"/>
      <c r="I43" s="182"/>
      <c r="J43" s="124"/>
      <c r="K43" s="558"/>
      <c r="L43" s="170"/>
    </row>
    <row r="44" spans="2:12" ht="12.75">
      <c r="B44" s="171"/>
      <c r="C44" s="160"/>
      <c r="D44" s="160" t="s">
        <v>166</v>
      </c>
      <c r="E44" s="160"/>
      <c r="F44" s="160"/>
      <c r="G44" s="124"/>
      <c r="H44" s="124"/>
      <c r="I44" s="182" t="s">
        <v>432</v>
      </c>
      <c r="J44" s="88">
        <v>827</v>
      </c>
      <c r="K44" s="712">
        <f>ROUND(K42/2,0)</f>
        <v>0</v>
      </c>
      <c r="L44" s="170"/>
    </row>
    <row r="45" spans="2:12" ht="6.75" customHeight="1">
      <c r="B45" s="171"/>
      <c r="C45" s="160"/>
      <c r="D45" s="160"/>
      <c r="E45" s="160"/>
      <c r="F45" s="160"/>
      <c r="G45" s="124"/>
      <c r="H45" s="124"/>
      <c r="I45" s="182"/>
      <c r="J45" s="124"/>
      <c r="K45" s="558"/>
      <c r="L45" s="170"/>
    </row>
    <row r="46" spans="2:12" ht="12.75">
      <c r="B46" s="171"/>
      <c r="C46" s="160"/>
      <c r="D46" s="160" t="s">
        <v>679</v>
      </c>
      <c r="E46" s="160"/>
      <c r="F46" s="160"/>
      <c r="G46" s="124"/>
      <c r="H46" s="124"/>
      <c r="I46" s="182" t="s">
        <v>692</v>
      </c>
      <c r="J46" s="88">
        <v>828</v>
      </c>
      <c r="K46" s="700"/>
      <c r="L46" s="170"/>
    </row>
    <row r="47" spans="2:12" ht="6" customHeight="1">
      <c r="B47" s="171"/>
      <c r="C47" s="160"/>
      <c r="D47" s="160"/>
      <c r="E47" s="160"/>
      <c r="F47" s="160"/>
      <c r="G47" s="124"/>
      <c r="H47" s="182"/>
      <c r="I47" s="203"/>
      <c r="J47" s="124"/>
      <c r="K47" s="558"/>
      <c r="L47" s="170"/>
    </row>
    <row r="48" spans="2:12" ht="13.5" thickBot="1">
      <c r="B48" s="171" t="s">
        <v>0</v>
      </c>
      <c r="C48" s="160"/>
      <c r="D48" s="160"/>
      <c r="E48" s="160"/>
      <c r="F48" s="160" t="s">
        <v>76</v>
      </c>
      <c r="G48" s="124"/>
      <c r="H48" s="124"/>
      <c r="I48" s="182" t="s">
        <v>433</v>
      </c>
      <c r="J48" s="88">
        <v>829</v>
      </c>
      <c r="K48" s="713">
        <f>IF(K44-K46&gt;0,K44-K46,0)</f>
        <v>0</v>
      </c>
      <c r="L48" s="170"/>
    </row>
    <row r="49" spans="2:12" ht="9.75" customHeight="1" thickBot="1" thickTop="1">
      <c r="B49" s="256"/>
      <c r="C49" s="187"/>
      <c r="D49" s="187"/>
      <c r="E49" s="187"/>
      <c r="F49" s="187"/>
      <c r="G49" s="196"/>
      <c r="H49" s="196"/>
      <c r="I49" s="265"/>
      <c r="J49" s="175"/>
      <c r="K49" s="572"/>
      <c r="L49" s="257"/>
    </row>
    <row r="50" spans="2:11" ht="7.5" customHeight="1" thickBot="1" thickTop="1">
      <c r="B50" s="10"/>
      <c r="C50" s="360"/>
      <c r="D50" s="360"/>
      <c r="E50" s="360"/>
      <c r="F50" s="360"/>
      <c r="I50" s="78"/>
      <c r="K50" s="570"/>
    </row>
    <row r="51" spans="2:12" ht="13.5" thickTop="1">
      <c r="B51" s="253"/>
      <c r="C51" s="167"/>
      <c r="D51" s="167"/>
      <c r="E51" s="167"/>
      <c r="F51" s="167"/>
      <c r="G51" s="254"/>
      <c r="H51" s="254"/>
      <c r="I51" s="255"/>
      <c r="J51" s="254"/>
      <c r="K51" s="571"/>
      <c r="L51" s="168"/>
    </row>
    <row r="52" spans="2:12" ht="12.75">
      <c r="B52" s="171"/>
      <c r="C52" s="160" t="s">
        <v>262</v>
      </c>
      <c r="D52" s="160"/>
      <c r="E52" s="160"/>
      <c r="F52" s="160"/>
      <c r="G52" s="124"/>
      <c r="H52" s="124"/>
      <c r="I52" s="182"/>
      <c r="J52" s="124"/>
      <c r="K52" s="558"/>
      <c r="L52" s="170"/>
    </row>
    <row r="53" spans="2:12" ht="12.75">
      <c r="B53" s="171"/>
      <c r="C53" s="160"/>
      <c r="D53" s="160"/>
      <c r="E53" s="160"/>
      <c r="F53" s="160"/>
      <c r="G53" s="124"/>
      <c r="H53" s="124"/>
      <c r="I53" s="182"/>
      <c r="J53" s="124"/>
      <c r="K53" s="558"/>
      <c r="L53" s="170"/>
    </row>
    <row r="54" spans="2:12" ht="12.75">
      <c r="B54" s="171"/>
      <c r="C54" s="192" t="s">
        <v>73</v>
      </c>
      <c r="D54" s="160"/>
      <c r="E54" s="160"/>
      <c r="F54" s="160"/>
      <c r="G54" s="124"/>
      <c r="H54" s="124"/>
      <c r="I54" s="182" t="s">
        <v>434</v>
      </c>
      <c r="J54" s="88">
        <v>831</v>
      </c>
      <c r="K54" s="712">
        <f>K28</f>
        <v>0</v>
      </c>
      <c r="L54" s="170"/>
    </row>
    <row r="55" spans="2:12" ht="7.5" customHeight="1">
      <c r="B55" s="171"/>
      <c r="C55" s="192"/>
      <c r="D55" s="160"/>
      <c r="E55" s="160"/>
      <c r="F55" s="160"/>
      <c r="G55" s="124"/>
      <c r="H55" s="124"/>
      <c r="I55" s="182"/>
      <c r="J55" s="124"/>
      <c r="K55" s="558"/>
      <c r="L55" s="170"/>
    </row>
    <row r="56" spans="2:12" ht="12.75">
      <c r="B56" s="171"/>
      <c r="C56" s="192" t="s">
        <v>443</v>
      </c>
      <c r="D56" s="160"/>
      <c r="E56" s="160"/>
      <c r="F56" s="160"/>
      <c r="G56" s="124"/>
      <c r="H56" s="124"/>
      <c r="I56" s="182"/>
      <c r="J56" s="88">
        <v>832</v>
      </c>
      <c r="K56" s="700"/>
      <c r="L56" s="170"/>
    </row>
    <row r="57" spans="2:12" ht="7.5" customHeight="1">
      <c r="B57" s="171"/>
      <c r="C57" s="160"/>
      <c r="D57" s="160"/>
      <c r="E57" s="160"/>
      <c r="F57" s="160"/>
      <c r="G57" s="124"/>
      <c r="H57" s="182"/>
      <c r="I57" s="203"/>
      <c r="J57" s="124"/>
      <c r="K57" s="558"/>
      <c r="L57" s="170"/>
    </row>
    <row r="58" spans="2:12" ht="13.5" thickBot="1">
      <c r="B58" s="171" t="s">
        <v>0</v>
      </c>
      <c r="C58" s="160"/>
      <c r="D58" s="160"/>
      <c r="E58" s="160"/>
      <c r="F58" s="160" t="s">
        <v>113</v>
      </c>
      <c r="G58" s="124"/>
      <c r="H58" s="124"/>
      <c r="I58" s="182" t="s">
        <v>435</v>
      </c>
      <c r="J58" s="88">
        <v>833</v>
      </c>
      <c r="K58" s="713">
        <f>K54-K56</f>
        <v>0</v>
      </c>
      <c r="L58" s="170"/>
    </row>
    <row r="59" spans="2:12" ht="14.25" thickBot="1" thickTop="1">
      <c r="B59" s="256"/>
      <c r="C59" s="187"/>
      <c r="D59" s="187"/>
      <c r="E59" s="187"/>
      <c r="F59" s="187"/>
      <c r="G59" s="196"/>
      <c r="H59" s="196"/>
      <c r="I59" s="175"/>
      <c r="J59" s="175"/>
      <c r="K59" s="398"/>
      <c r="L59" s="257"/>
    </row>
    <row r="60" spans="2:11" ht="13.5" thickTop="1">
      <c r="B60" s="122"/>
      <c r="C60" s="122" t="str">
        <f>+VersionDate</f>
        <v>MMAH 10/12</v>
      </c>
      <c r="K60" s="399"/>
    </row>
    <row r="61" ht="12.75">
      <c r="K61" s="399"/>
    </row>
    <row r="62" ht="12.75">
      <c r="K62" s="399"/>
    </row>
  </sheetData>
  <sheetProtection password="CCBE" sheet="1" selectLockedCells="1"/>
  <printOptions/>
  <pageMargins left="0.74" right="0.5" top="0.75" bottom="0.5" header="0" footer="0.25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P99"/>
  <sheetViews>
    <sheetView showGridLines="0" showRowColHeaders="0" zoomScalePageLayoutView="0" workbookViewId="0" topLeftCell="C1">
      <selection activeCell="I13" sqref="I13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5.7109375" style="0" customWidth="1"/>
    <col min="4" max="4" width="8.7109375" style="0" customWidth="1"/>
    <col min="5" max="5" width="22.00390625" style="0" customWidth="1"/>
    <col min="6" max="6" width="27.140625" style="0" customWidth="1"/>
    <col min="7" max="7" width="7.140625" style="0" customWidth="1"/>
    <col min="8" max="8" width="1.57421875" style="0" customWidth="1"/>
    <col min="9" max="15" width="12.7109375" style="0" customWidth="1"/>
    <col min="16" max="16" width="3.140625" style="0" customWidth="1"/>
  </cols>
  <sheetData>
    <row r="1" ht="7.5" customHeight="1" thickBot="1"/>
    <row r="2" spans="2:16" ht="24" thickTop="1">
      <c r="B2" s="28"/>
      <c r="C2" s="55"/>
      <c r="D2" s="29"/>
      <c r="E2" s="30"/>
      <c r="F2" s="30"/>
      <c r="G2" s="30"/>
      <c r="H2" s="30"/>
      <c r="I2" s="30"/>
      <c r="J2" s="30"/>
      <c r="K2" s="30"/>
      <c r="L2" s="49"/>
      <c r="M2" s="49"/>
      <c r="N2" s="50"/>
      <c r="O2" s="49" t="s">
        <v>59</v>
      </c>
      <c r="P2" s="41"/>
    </row>
    <row r="3" spans="2:16" ht="23.25">
      <c r="B3" s="3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47"/>
      <c r="M3" s="47"/>
      <c r="N3" s="51"/>
      <c r="O3" s="47" t="s">
        <v>60</v>
      </c>
      <c r="P3" s="42"/>
    </row>
    <row r="4" spans="2:16" ht="15.75">
      <c r="B4" s="490"/>
      <c r="C4" s="487"/>
      <c r="D4" s="377" t="s">
        <v>247</v>
      </c>
      <c r="E4" s="677">
        <f>+YearEnd</f>
        <v>41274</v>
      </c>
      <c r="F4" s="487"/>
      <c r="G4" s="484"/>
      <c r="H4" s="484"/>
      <c r="I4" s="471"/>
      <c r="J4" s="484"/>
      <c r="K4" s="484"/>
      <c r="N4" s="52"/>
      <c r="O4" s="645">
        <f>+CorpName</f>
        <v>0</v>
      </c>
      <c r="P4" s="486"/>
    </row>
    <row r="5" spans="2:16" ht="5.25" customHeight="1">
      <c r="B5" s="39"/>
      <c r="C5" s="77"/>
      <c r="D5" s="77"/>
      <c r="E5" s="77"/>
      <c r="F5" s="77"/>
      <c r="G5" s="77"/>
      <c r="H5" s="77"/>
      <c r="I5" s="77"/>
      <c r="J5" s="77"/>
      <c r="K5" s="77"/>
      <c r="L5" s="48"/>
      <c r="M5" s="48"/>
      <c r="N5" s="52"/>
      <c r="O5" s="60"/>
      <c r="P5" s="54"/>
    </row>
    <row r="6" spans="2:16" ht="16.5" thickBot="1">
      <c r="B6" s="220"/>
      <c r="C6" s="1018" t="s">
        <v>796</v>
      </c>
      <c r="D6" s="1018"/>
      <c r="E6" s="1018"/>
      <c r="F6" s="1018"/>
      <c r="G6" s="1018"/>
      <c r="H6" s="1018"/>
      <c r="I6" s="1018"/>
      <c r="J6" s="222"/>
      <c r="K6" s="222"/>
      <c r="L6" s="225"/>
      <c r="M6" s="225"/>
      <c r="N6" s="223"/>
      <c r="O6" s="351" t="s">
        <v>71</v>
      </c>
      <c r="P6" s="226"/>
    </row>
    <row r="7" ht="8.25" customHeight="1" thickBot="1" thickTop="1"/>
    <row r="8" spans="2:16" ht="6" customHeight="1" thickTop="1">
      <c r="B8" s="253"/>
      <c r="C8" s="254"/>
      <c r="D8" s="167"/>
      <c r="E8" s="167"/>
      <c r="F8" s="167"/>
      <c r="G8" s="167"/>
      <c r="H8" s="167"/>
      <c r="I8" s="167"/>
      <c r="J8" s="167"/>
      <c r="K8" s="167"/>
      <c r="L8" s="254"/>
      <c r="M8" s="254"/>
      <c r="N8" s="255"/>
      <c r="O8" s="254"/>
      <c r="P8" s="168"/>
    </row>
    <row r="9" spans="2:16" ht="7.5" customHeight="1">
      <c r="B9" s="171"/>
      <c r="C9" s="160"/>
      <c r="D9" s="160"/>
      <c r="E9" s="160"/>
      <c r="F9" s="160"/>
      <c r="G9" s="160"/>
      <c r="H9" s="160"/>
      <c r="I9" s="959"/>
      <c r="J9" s="959" t="s">
        <v>641</v>
      </c>
      <c r="K9" s="959" t="s">
        <v>641</v>
      </c>
      <c r="L9" s="959" t="s">
        <v>641</v>
      </c>
      <c r="M9" s="124"/>
      <c r="N9" s="959" t="s">
        <v>641</v>
      </c>
      <c r="O9" s="959" t="s">
        <v>641</v>
      </c>
      <c r="P9" s="170"/>
    </row>
    <row r="10" spans="2:16" ht="15.75" customHeight="1">
      <c r="B10" s="171"/>
      <c r="C10" s="160" t="s">
        <v>308</v>
      </c>
      <c r="D10" s="160"/>
      <c r="E10" s="160"/>
      <c r="F10" s="160"/>
      <c r="G10" s="160"/>
      <c r="H10" s="269"/>
      <c r="I10" s="755" t="s">
        <v>346</v>
      </c>
      <c r="J10" s="756" t="s">
        <v>347</v>
      </c>
      <c r="K10" s="756" t="s">
        <v>289</v>
      </c>
      <c r="L10" s="757" t="s">
        <v>290</v>
      </c>
      <c r="M10" s="755" t="s">
        <v>291</v>
      </c>
      <c r="N10" s="755" t="s">
        <v>292</v>
      </c>
      <c r="O10" s="755" t="s">
        <v>582</v>
      </c>
      <c r="P10" s="170"/>
    </row>
    <row r="11" spans="2:16" ht="15.75" customHeight="1">
      <c r="B11" s="171"/>
      <c r="C11" s="160" t="s">
        <v>48</v>
      </c>
      <c r="D11" s="160"/>
      <c r="E11" s="160"/>
      <c r="F11" s="182"/>
      <c r="G11" s="200"/>
      <c r="H11" s="363"/>
      <c r="I11" s="363"/>
      <c r="J11" s="363"/>
      <c r="K11" s="363"/>
      <c r="L11" s="363"/>
      <c r="M11" s="363"/>
      <c r="N11" s="365"/>
      <c r="O11" s="366"/>
      <c r="P11" s="170"/>
    </row>
    <row r="12" spans="2:16" ht="15.75" customHeight="1">
      <c r="B12" s="171"/>
      <c r="C12" s="160"/>
      <c r="D12" s="160" t="s">
        <v>298</v>
      </c>
      <c r="E12" s="160"/>
      <c r="F12" s="182"/>
      <c r="G12" s="200"/>
      <c r="H12" s="271"/>
      <c r="I12" s="414">
        <v>581</v>
      </c>
      <c r="J12" s="414">
        <v>582</v>
      </c>
      <c r="K12" s="414">
        <v>583</v>
      </c>
      <c r="L12" s="414">
        <v>584</v>
      </c>
      <c r="M12" s="414">
        <v>585</v>
      </c>
      <c r="N12" s="414">
        <v>586</v>
      </c>
      <c r="O12" s="415">
        <v>587</v>
      </c>
      <c r="P12" s="170"/>
    </row>
    <row r="13" spans="2:16" ht="15.75" customHeight="1">
      <c r="B13" s="171"/>
      <c r="C13" s="160"/>
      <c r="D13" s="160"/>
      <c r="E13" s="361" t="s">
        <v>509</v>
      </c>
      <c r="F13" s="182"/>
      <c r="G13" s="305">
        <v>1501</v>
      </c>
      <c r="H13" s="364"/>
      <c r="I13" s="718"/>
      <c r="J13" s="719"/>
      <c r="K13" s="719"/>
      <c r="L13" s="718"/>
      <c r="M13" s="718"/>
      <c r="N13" s="718"/>
      <c r="O13" s="718"/>
      <c r="P13" s="170"/>
    </row>
    <row r="14" spans="2:16" ht="15.75" customHeight="1">
      <c r="B14" s="171"/>
      <c r="C14" s="160"/>
      <c r="D14" s="160"/>
      <c r="E14" s="361" t="s">
        <v>219</v>
      </c>
      <c r="F14" s="182"/>
      <c r="G14" s="305">
        <v>1502</v>
      </c>
      <c r="H14" s="364"/>
      <c r="I14" s="720"/>
      <c r="J14" s="719"/>
      <c r="K14" s="719"/>
      <c r="L14" s="720"/>
      <c r="M14" s="720"/>
      <c r="N14" s="720"/>
      <c r="O14" s="720"/>
      <c r="P14" s="170"/>
    </row>
    <row r="15" spans="2:16" ht="15.75" customHeight="1">
      <c r="B15" s="171"/>
      <c r="C15" s="160"/>
      <c r="D15" s="160"/>
      <c r="E15" s="361" t="s">
        <v>173</v>
      </c>
      <c r="F15" s="182" t="s">
        <v>263</v>
      </c>
      <c r="G15" s="305">
        <v>1504</v>
      </c>
      <c r="H15" s="364"/>
      <c r="I15" s="723">
        <f>+(I13+I14)</f>
        <v>0</v>
      </c>
      <c r="J15" s="723">
        <f aca="true" t="shared" si="0" ref="J15:O15">+(J13+J14)</f>
        <v>0</v>
      </c>
      <c r="K15" s="723">
        <f t="shared" si="0"/>
        <v>0</v>
      </c>
      <c r="L15" s="723">
        <f t="shared" si="0"/>
        <v>0</v>
      </c>
      <c r="M15" s="723">
        <f t="shared" si="0"/>
        <v>0</v>
      </c>
      <c r="N15" s="723">
        <f t="shared" si="0"/>
        <v>0</v>
      </c>
      <c r="O15" s="723">
        <f t="shared" si="0"/>
        <v>0</v>
      </c>
      <c r="P15" s="170"/>
    </row>
    <row r="16" spans="2:16" ht="15.75" customHeight="1">
      <c r="B16" s="171"/>
      <c r="C16" s="160"/>
      <c r="D16" s="160"/>
      <c r="E16" s="361" t="s">
        <v>246</v>
      </c>
      <c r="F16" s="182"/>
      <c r="G16" s="305">
        <v>1505</v>
      </c>
      <c r="H16" s="364"/>
      <c r="I16" s="720"/>
      <c r="J16" s="719"/>
      <c r="K16" s="719"/>
      <c r="L16" s="720"/>
      <c r="M16" s="720"/>
      <c r="N16" s="720"/>
      <c r="O16" s="720"/>
      <c r="P16" s="170"/>
    </row>
    <row r="17" spans="2:16" ht="15.75" customHeight="1">
      <c r="B17" s="171"/>
      <c r="C17" s="160"/>
      <c r="D17" s="160"/>
      <c r="E17" s="373" t="s">
        <v>53</v>
      </c>
      <c r="F17" s="182" t="s">
        <v>251</v>
      </c>
      <c r="G17" s="305">
        <v>1510</v>
      </c>
      <c r="H17" s="364"/>
      <c r="I17" s="723">
        <f>+(I15-I16)</f>
        <v>0</v>
      </c>
      <c r="J17" s="723">
        <f aca="true" t="shared" si="1" ref="J17:O17">+(J15-J16)</f>
        <v>0</v>
      </c>
      <c r="K17" s="723">
        <f t="shared" si="1"/>
        <v>0</v>
      </c>
      <c r="L17" s="723">
        <f t="shared" si="1"/>
        <v>0</v>
      </c>
      <c r="M17" s="723">
        <f t="shared" si="1"/>
        <v>0</v>
      </c>
      <c r="N17" s="723">
        <f t="shared" si="1"/>
        <v>0</v>
      </c>
      <c r="O17" s="721">
        <f t="shared" si="1"/>
        <v>0</v>
      </c>
      <c r="P17" s="170"/>
    </row>
    <row r="18" spans="2:16" ht="15.75" customHeight="1">
      <c r="B18" s="171"/>
      <c r="C18" s="160"/>
      <c r="D18" s="373" t="s">
        <v>89</v>
      </c>
      <c r="E18" s="361"/>
      <c r="F18" s="182"/>
      <c r="G18" s="305">
        <v>1521</v>
      </c>
      <c r="H18" s="364"/>
      <c r="I18" s="720"/>
      <c r="J18" s="719"/>
      <c r="K18" s="719"/>
      <c r="L18" s="720"/>
      <c r="M18" s="720"/>
      <c r="N18" s="720"/>
      <c r="O18" s="720"/>
      <c r="P18" s="170"/>
    </row>
    <row r="19" spans="2:16" ht="15.75" customHeight="1">
      <c r="B19" s="171"/>
      <c r="C19" s="160"/>
      <c r="D19" s="160" t="s">
        <v>600</v>
      </c>
      <c r="E19" s="361"/>
      <c r="F19" s="182"/>
      <c r="G19" s="305">
        <v>1522</v>
      </c>
      <c r="H19" s="364"/>
      <c r="I19" s="720"/>
      <c r="J19" s="719"/>
      <c r="K19" s="719"/>
      <c r="L19" s="720"/>
      <c r="M19" s="720"/>
      <c r="N19" s="720"/>
      <c r="O19" s="720"/>
      <c r="P19" s="170"/>
    </row>
    <row r="20" spans="2:16" ht="15.75" customHeight="1">
      <c r="B20" s="171"/>
      <c r="C20" s="160"/>
      <c r="D20" s="160" t="s">
        <v>403</v>
      </c>
      <c r="E20" s="361"/>
      <c r="F20" s="182"/>
      <c r="G20" s="305">
        <v>1523</v>
      </c>
      <c r="H20" s="364"/>
      <c r="I20" s="720"/>
      <c r="J20" s="719"/>
      <c r="K20" s="719"/>
      <c r="L20" s="720"/>
      <c r="M20" s="720"/>
      <c r="N20" s="720"/>
      <c r="O20" s="720"/>
      <c r="P20" s="170"/>
    </row>
    <row r="21" spans="2:16" ht="15.75" customHeight="1">
      <c r="B21" s="171"/>
      <c r="C21" s="160"/>
      <c r="D21" s="160" t="s">
        <v>455</v>
      </c>
      <c r="E21" s="361"/>
      <c r="F21" s="182"/>
      <c r="G21" s="305">
        <v>1525</v>
      </c>
      <c r="H21" s="364"/>
      <c r="I21" s="720"/>
      <c r="J21" s="719"/>
      <c r="K21" s="719"/>
      <c r="L21" s="720"/>
      <c r="M21" s="720"/>
      <c r="N21" s="720"/>
      <c r="O21" s="720"/>
      <c r="P21" s="170"/>
    </row>
    <row r="22" spans="2:16" ht="15.75" customHeight="1">
      <c r="B22" s="171"/>
      <c r="C22" s="160"/>
      <c r="D22" s="160" t="s">
        <v>462</v>
      </c>
      <c r="E22" s="540" t="s">
        <v>740</v>
      </c>
      <c r="F22" s="951"/>
      <c r="G22" s="305">
        <v>1526</v>
      </c>
      <c r="H22" s="364"/>
      <c r="I22" s="720"/>
      <c r="J22" s="719"/>
      <c r="K22" s="719"/>
      <c r="L22" s="720"/>
      <c r="M22" s="720"/>
      <c r="N22" s="720"/>
      <c r="O22" s="720"/>
      <c r="P22" s="170"/>
    </row>
    <row r="23" spans="2:16" ht="15.75" customHeight="1">
      <c r="B23" s="171"/>
      <c r="C23" s="160"/>
      <c r="D23" s="160" t="s">
        <v>462</v>
      </c>
      <c r="E23" s="540" t="s">
        <v>120</v>
      </c>
      <c r="F23" s="950"/>
      <c r="G23" s="305">
        <v>1527</v>
      </c>
      <c r="H23" s="364"/>
      <c r="I23" s="720"/>
      <c r="J23" s="722"/>
      <c r="K23" s="722"/>
      <c r="L23" s="720"/>
      <c r="M23" s="720"/>
      <c r="N23" s="720"/>
      <c r="O23" s="720"/>
      <c r="P23" s="170"/>
    </row>
    <row r="24" spans="2:16" ht="15.75" customHeight="1">
      <c r="B24" s="171"/>
      <c r="C24" s="160"/>
      <c r="D24" s="361"/>
      <c r="E24" s="160" t="s">
        <v>296</v>
      </c>
      <c r="F24" s="182" t="s">
        <v>252</v>
      </c>
      <c r="G24" s="305">
        <v>1530</v>
      </c>
      <c r="H24" s="363"/>
      <c r="I24" s="721">
        <f>SUM(I17:I23)</f>
        <v>0</v>
      </c>
      <c r="J24" s="721">
        <f aca="true" t="shared" si="2" ref="J24:O24">SUM(J17:J23)</f>
        <v>0</v>
      </c>
      <c r="K24" s="721">
        <f t="shared" si="2"/>
        <v>0</v>
      </c>
      <c r="L24" s="721">
        <f t="shared" si="2"/>
        <v>0</v>
      </c>
      <c r="M24" s="721">
        <f t="shared" si="2"/>
        <v>0</v>
      </c>
      <c r="N24" s="721">
        <f t="shared" si="2"/>
        <v>0</v>
      </c>
      <c r="O24" s="721">
        <f t="shared" si="2"/>
        <v>0</v>
      </c>
      <c r="P24" s="170"/>
    </row>
    <row r="25" spans="2:16" ht="7.5" customHeight="1">
      <c r="B25" s="171"/>
      <c r="C25" s="160"/>
      <c r="D25" s="192"/>
      <c r="E25" s="192"/>
      <c r="F25" s="192"/>
      <c r="G25" s="192"/>
      <c r="H25" s="192"/>
      <c r="I25" s="561"/>
      <c r="J25" s="561"/>
      <c r="K25" s="561"/>
      <c r="L25" s="561"/>
      <c r="M25" s="561"/>
      <c r="N25" s="576"/>
      <c r="O25" s="561"/>
      <c r="P25" s="170"/>
    </row>
    <row r="26" spans="2:16" ht="12.75">
      <c r="B26" s="171"/>
      <c r="C26" s="160" t="s">
        <v>300</v>
      </c>
      <c r="D26" s="192"/>
      <c r="E26" s="192"/>
      <c r="F26" s="192"/>
      <c r="G26" s="192"/>
      <c r="H26" s="192"/>
      <c r="I26" s="561"/>
      <c r="J26" s="561"/>
      <c r="K26" s="561"/>
      <c r="L26" s="561"/>
      <c r="M26" s="561"/>
      <c r="N26" s="576"/>
      <c r="O26" s="561"/>
      <c r="P26" s="170"/>
    </row>
    <row r="27" spans="2:16" ht="15.75" customHeight="1">
      <c r="B27" s="171"/>
      <c r="C27" s="192"/>
      <c r="D27" s="192" t="s">
        <v>612</v>
      </c>
      <c r="E27" s="276"/>
      <c r="F27" s="182"/>
      <c r="G27" s="305">
        <v>1541</v>
      </c>
      <c r="H27" s="362"/>
      <c r="I27" s="727">
        <f>+I86</f>
        <v>0</v>
      </c>
      <c r="J27" s="727">
        <f aca="true" t="shared" si="3" ref="J27:O27">+J86</f>
        <v>0</v>
      </c>
      <c r="K27" s="727">
        <f t="shared" si="3"/>
        <v>0</v>
      </c>
      <c r="L27" s="727">
        <f t="shared" si="3"/>
        <v>0</v>
      </c>
      <c r="M27" s="727">
        <f t="shared" si="3"/>
        <v>0</v>
      </c>
      <c r="N27" s="727">
        <f t="shared" si="3"/>
        <v>0</v>
      </c>
      <c r="O27" s="727">
        <f t="shared" si="3"/>
        <v>0</v>
      </c>
      <c r="P27" s="170"/>
    </row>
    <row r="28" spans="2:16" ht="15.75" customHeight="1">
      <c r="B28" s="171"/>
      <c r="C28" s="192"/>
      <c r="D28" s="192" t="s">
        <v>613</v>
      </c>
      <c r="E28" s="276"/>
      <c r="F28" s="182"/>
      <c r="G28" s="305">
        <v>1542</v>
      </c>
      <c r="H28" s="362"/>
      <c r="I28" s="727">
        <f>+I94</f>
        <v>0</v>
      </c>
      <c r="J28" s="727">
        <f aca="true" t="shared" si="4" ref="J28:O28">+J94</f>
        <v>0</v>
      </c>
      <c r="K28" s="727">
        <f t="shared" si="4"/>
        <v>0</v>
      </c>
      <c r="L28" s="727">
        <f t="shared" si="4"/>
        <v>0</v>
      </c>
      <c r="M28" s="727">
        <f t="shared" si="4"/>
        <v>0</v>
      </c>
      <c r="N28" s="727">
        <f t="shared" si="4"/>
        <v>0</v>
      </c>
      <c r="O28" s="727">
        <f t="shared" si="4"/>
        <v>0</v>
      </c>
      <c r="P28" s="170"/>
    </row>
    <row r="29" spans="2:16" ht="15.75" customHeight="1">
      <c r="B29" s="171"/>
      <c r="C29" s="192"/>
      <c r="D29" s="192" t="s">
        <v>282</v>
      </c>
      <c r="E29" s="276"/>
      <c r="F29" s="182"/>
      <c r="G29" s="305">
        <v>1543</v>
      </c>
      <c r="H29" s="363"/>
      <c r="I29" s="724"/>
      <c r="J29" s="724"/>
      <c r="K29" s="724"/>
      <c r="L29" s="724"/>
      <c r="M29" s="724"/>
      <c r="N29" s="724"/>
      <c r="O29" s="724"/>
      <c r="P29" s="170"/>
    </row>
    <row r="30" spans="2:16" ht="15.75" customHeight="1">
      <c r="B30" s="171"/>
      <c r="C30" s="192"/>
      <c r="D30" s="192" t="s">
        <v>283</v>
      </c>
      <c r="E30" s="276"/>
      <c r="F30" s="182"/>
      <c r="G30" s="305">
        <v>1544</v>
      </c>
      <c r="H30" s="364"/>
      <c r="I30" s="724"/>
      <c r="J30" s="724"/>
      <c r="K30" s="724"/>
      <c r="L30" s="724"/>
      <c r="M30" s="724"/>
      <c r="N30" s="724"/>
      <c r="O30" s="724"/>
      <c r="P30" s="170"/>
    </row>
    <row r="31" spans="2:16" ht="15.75" customHeight="1">
      <c r="B31" s="171"/>
      <c r="C31" s="192"/>
      <c r="D31" s="192" t="s">
        <v>34</v>
      </c>
      <c r="E31" s="276"/>
      <c r="F31" s="952"/>
      <c r="G31" s="305">
        <v>1545</v>
      </c>
      <c r="H31" s="364"/>
      <c r="I31" s="724"/>
      <c r="J31" s="724"/>
      <c r="K31" s="724"/>
      <c r="L31" s="724"/>
      <c r="M31" s="724"/>
      <c r="N31" s="724"/>
      <c r="O31" s="724"/>
      <c r="P31" s="170"/>
    </row>
    <row r="32" spans="2:16" ht="15.75" customHeight="1">
      <c r="B32" s="171"/>
      <c r="C32" s="160"/>
      <c r="D32" s="192" t="s">
        <v>156</v>
      </c>
      <c r="E32" s="276"/>
      <c r="F32" s="182"/>
      <c r="G32" s="305">
        <v>1547</v>
      </c>
      <c r="H32" s="364"/>
      <c r="I32" s="724"/>
      <c r="J32" s="724"/>
      <c r="K32" s="724"/>
      <c r="L32" s="724"/>
      <c r="M32" s="724"/>
      <c r="N32" s="724"/>
      <c r="O32" s="724"/>
      <c r="P32" s="170"/>
    </row>
    <row r="33" spans="2:16" ht="15.75" customHeight="1">
      <c r="B33" s="171"/>
      <c r="C33" s="160"/>
      <c r="D33" s="192" t="s">
        <v>297</v>
      </c>
      <c r="E33" s="276"/>
      <c r="F33" s="182"/>
      <c r="G33" s="305">
        <v>1548</v>
      </c>
      <c r="H33" s="364"/>
      <c r="I33" s="728">
        <f aca="true" t="shared" si="5" ref="I33:O33">SUM(I27:I32)</f>
        <v>0</v>
      </c>
      <c r="J33" s="728">
        <f t="shared" si="5"/>
        <v>0</v>
      </c>
      <c r="K33" s="728">
        <f t="shared" si="5"/>
        <v>0</v>
      </c>
      <c r="L33" s="728">
        <f t="shared" si="5"/>
        <v>0</v>
      </c>
      <c r="M33" s="728">
        <f t="shared" si="5"/>
        <v>0</v>
      </c>
      <c r="N33" s="728">
        <f t="shared" si="5"/>
        <v>0</v>
      </c>
      <c r="O33" s="728">
        <f t="shared" si="5"/>
        <v>0</v>
      </c>
      <c r="P33" s="170"/>
    </row>
    <row r="34" spans="2:16" ht="15.75" customHeight="1">
      <c r="B34" s="171"/>
      <c r="C34" s="160"/>
      <c r="D34" s="192" t="s">
        <v>611</v>
      </c>
      <c r="E34" s="276"/>
      <c r="F34" s="182"/>
      <c r="G34" s="305">
        <v>1549</v>
      </c>
      <c r="H34" s="364"/>
      <c r="I34" s="724"/>
      <c r="J34" s="724"/>
      <c r="K34" s="724"/>
      <c r="L34" s="725"/>
      <c r="M34" s="725"/>
      <c r="N34" s="725"/>
      <c r="O34" s="725"/>
      <c r="P34" s="170"/>
    </row>
    <row r="35" spans="2:16" ht="15.75" customHeight="1">
      <c r="B35" s="171"/>
      <c r="C35" s="160"/>
      <c r="D35" s="192" t="s">
        <v>83</v>
      </c>
      <c r="E35" s="276"/>
      <c r="F35" s="182"/>
      <c r="G35" s="305">
        <v>1550</v>
      </c>
      <c r="H35" s="364"/>
      <c r="I35" s="724"/>
      <c r="J35" s="724"/>
      <c r="K35" s="724"/>
      <c r="L35" s="725"/>
      <c r="M35" s="725"/>
      <c r="N35" s="725"/>
      <c r="O35" s="725"/>
      <c r="P35" s="170"/>
    </row>
    <row r="36" spans="2:16" ht="15.75" customHeight="1">
      <c r="B36" s="171"/>
      <c r="C36" s="160"/>
      <c r="D36" s="361" t="s">
        <v>741</v>
      </c>
      <c r="E36" s="361"/>
      <c r="F36" s="952"/>
      <c r="G36" s="305">
        <v>1551</v>
      </c>
      <c r="H36" s="364"/>
      <c r="I36" s="724"/>
      <c r="J36" s="724"/>
      <c r="K36" s="724"/>
      <c r="L36" s="725"/>
      <c r="M36" s="725"/>
      <c r="N36" s="725"/>
      <c r="O36" s="725"/>
      <c r="P36" s="170"/>
    </row>
    <row r="37" spans="2:16" ht="15.75" customHeight="1">
      <c r="B37" s="171"/>
      <c r="C37" s="160"/>
      <c r="D37" s="361" t="s">
        <v>741</v>
      </c>
      <c r="E37" s="361"/>
      <c r="F37" s="952"/>
      <c r="G37" s="305">
        <v>1561</v>
      </c>
      <c r="H37" s="364"/>
      <c r="I37" s="724"/>
      <c r="J37" s="724"/>
      <c r="K37" s="724"/>
      <c r="L37" s="725"/>
      <c r="M37" s="725"/>
      <c r="N37" s="725"/>
      <c r="O37" s="725"/>
      <c r="P37" s="170"/>
    </row>
    <row r="38" spans="2:16" ht="15.75" customHeight="1">
      <c r="B38" s="171"/>
      <c r="C38" s="160"/>
      <c r="D38" s="160"/>
      <c r="E38" s="160" t="s">
        <v>301</v>
      </c>
      <c r="F38" s="182" t="s">
        <v>342</v>
      </c>
      <c r="G38" s="305">
        <v>1565</v>
      </c>
      <c r="H38" s="364"/>
      <c r="I38" s="728">
        <f>SUM(I33:I37)</f>
        <v>0</v>
      </c>
      <c r="J38" s="728">
        <f aca="true" t="shared" si="6" ref="J38:O38">SUM(J33:J37)</f>
        <v>0</v>
      </c>
      <c r="K38" s="728">
        <f t="shared" si="6"/>
        <v>0</v>
      </c>
      <c r="L38" s="728">
        <f t="shared" si="6"/>
        <v>0</v>
      </c>
      <c r="M38" s="728">
        <f t="shared" si="6"/>
        <v>0</v>
      </c>
      <c r="N38" s="728">
        <f t="shared" si="6"/>
        <v>0</v>
      </c>
      <c r="O38" s="728">
        <f t="shared" si="6"/>
        <v>0</v>
      </c>
      <c r="P38" s="170"/>
    </row>
    <row r="39" spans="2:16" ht="7.5" customHeight="1">
      <c r="B39" s="171"/>
      <c r="C39" s="160"/>
      <c r="D39" s="160"/>
      <c r="E39" s="160"/>
      <c r="F39" s="182"/>
      <c r="G39" s="200"/>
      <c r="H39" s="363"/>
      <c r="I39" s="577"/>
      <c r="J39" s="577"/>
      <c r="K39" s="577"/>
      <c r="L39" s="577"/>
      <c r="M39" s="577"/>
      <c r="N39" s="578"/>
      <c r="O39" s="577"/>
      <c r="P39" s="170"/>
    </row>
    <row r="40" spans="2:16" ht="15.75" customHeight="1" thickBot="1">
      <c r="B40" s="171"/>
      <c r="C40" s="160"/>
      <c r="D40" s="160" t="s">
        <v>299</v>
      </c>
      <c r="E40" s="160"/>
      <c r="F40" s="182" t="s">
        <v>255</v>
      </c>
      <c r="G40" s="305">
        <v>1570</v>
      </c>
      <c r="H40" s="363"/>
      <c r="I40" s="729">
        <f aca="true" t="shared" si="7" ref="I40:O40">I24-I38</f>
        <v>0</v>
      </c>
      <c r="J40" s="729">
        <f t="shared" si="7"/>
        <v>0</v>
      </c>
      <c r="K40" s="729">
        <f t="shared" si="7"/>
        <v>0</v>
      </c>
      <c r="L40" s="729">
        <f t="shared" si="7"/>
        <v>0</v>
      </c>
      <c r="M40" s="729">
        <f t="shared" si="7"/>
        <v>0</v>
      </c>
      <c r="N40" s="729">
        <f t="shared" si="7"/>
        <v>0</v>
      </c>
      <c r="O40" s="729">
        <f t="shared" si="7"/>
        <v>0</v>
      </c>
      <c r="P40" s="170"/>
    </row>
    <row r="41" spans="2:16" ht="15.75" customHeight="1" thickTop="1">
      <c r="B41" s="171"/>
      <c r="C41" s="132" t="s">
        <v>312</v>
      </c>
      <c r="D41" s="160"/>
      <c r="E41" s="132"/>
      <c r="F41" s="182" t="s">
        <v>437</v>
      </c>
      <c r="G41" s="305">
        <v>1571</v>
      </c>
      <c r="H41" s="363"/>
      <c r="I41" s="730">
        <f>'B4 - Federal Subsidy - S95MNP'!L54</f>
        <v>0</v>
      </c>
      <c r="J41" s="579"/>
      <c r="K41" s="579"/>
      <c r="L41" s="580"/>
      <c r="M41" s="580"/>
      <c r="N41" s="580"/>
      <c r="O41" s="579"/>
      <c r="P41" s="170"/>
    </row>
    <row r="42" spans="2:16" ht="7.5" customHeight="1">
      <c r="B42" s="171"/>
      <c r="C42" s="160"/>
      <c r="D42" s="160"/>
      <c r="E42" s="192"/>
      <c r="F42" s="182"/>
      <c r="G42" s="192"/>
      <c r="H42" s="192"/>
      <c r="I42" s="561"/>
      <c r="J42" s="561"/>
      <c r="K42" s="561"/>
      <c r="L42" s="561"/>
      <c r="M42" s="561"/>
      <c r="N42" s="561"/>
      <c r="O42" s="561"/>
      <c r="P42" s="170"/>
    </row>
    <row r="43" spans="2:16" ht="15.75" customHeight="1" thickBot="1">
      <c r="B43" s="171"/>
      <c r="C43" s="132" t="s">
        <v>445</v>
      </c>
      <c r="D43" s="160"/>
      <c r="E43" s="160"/>
      <c r="F43" s="182" t="s">
        <v>304</v>
      </c>
      <c r="G43" s="305">
        <v>1572</v>
      </c>
      <c r="H43" s="363"/>
      <c r="I43" s="731">
        <f>+(I40+I41)</f>
        <v>0</v>
      </c>
      <c r="J43" s="731">
        <f aca="true" t="shared" si="8" ref="J43:O43">+(J40-J41)</f>
        <v>0</v>
      </c>
      <c r="K43" s="731">
        <f t="shared" si="8"/>
        <v>0</v>
      </c>
      <c r="L43" s="731">
        <f t="shared" si="8"/>
        <v>0</v>
      </c>
      <c r="M43" s="731">
        <f t="shared" si="8"/>
        <v>0</v>
      </c>
      <c r="N43" s="731">
        <f t="shared" si="8"/>
        <v>0</v>
      </c>
      <c r="O43" s="731">
        <f t="shared" si="8"/>
        <v>0</v>
      </c>
      <c r="P43" s="170"/>
    </row>
    <row r="44" spans="2:16" ht="15.75" customHeight="1" thickTop="1">
      <c r="B44" s="171"/>
      <c r="C44" s="132"/>
      <c r="D44" s="160"/>
      <c r="E44" s="160"/>
      <c r="F44" s="182"/>
      <c r="G44" s="305"/>
      <c r="H44" s="363"/>
      <c r="I44" s="581"/>
      <c r="J44" s="581"/>
      <c r="K44" s="581"/>
      <c r="L44" s="581"/>
      <c r="M44" s="581"/>
      <c r="N44" s="581"/>
      <c r="O44" s="581"/>
      <c r="P44" s="170"/>
    </row>
    <row r="45" spans="2:16" ht="15.75" customHeight="1">
      <c r="B45" s="171"/>
      <c r="C45" s="396" t="s">
        <v>307</v>
      </c>
      <c r="D45" s="160"/>
      <c r="E45" s="160"/>
      <c r="F45" s="182"/>
      <c r="G45" s="305">
        <v>1575</v>
      </c>
      <c r="H45" s="363"/>
      <c r="I45" s="732"/>
      <c r="J45" s="732"/>
      <c r="K45" s="732"/>
      <c r="L45" s="732"/>
      <c r="M45" s="732"/>
      <c r="N45" s="732"/>
      <c r="O45" s="732"/>
      <c r="P45" s="170"/>
    </row>
    <row r="46" spans="2:16" ht="15.75" customHeight="1">
      <c r="B46" s="171"/>
      <c r="C46" s="396" t="s">
        <v>305</v>
      </c>
      <c r="D46" s="160"/>
      <c r="E46" s="160"/>
      <c r="F46" s="182" t="s">
        <v>438</v>
      </c>
      <c r="G46" s="305">
        <v>1576</v>
      </c>
      <c r="H46" s="363"/>
      <c r="I46" s="733">
        <f>+'B2-Non-Shelter'!E35</f>
        <v>0</v>
      </c>
      <c r="J46" s="733">
        <f>+'B2-Non-Shelter'!F35</f>
        <v>0</v>
      </c>
      <c r="K46" s="733">
        <f>+'B2-Non-Shelter'!G35</f>
        <v>0</v>
      </c>
      <c r="L46" s="733">
        <f>+'B2-Non-Shelter'!H35</f>
        <v>0</v>
      </c>
      <c r="M46" s="733">
        <f>+'B2-Non-Shelter'!I35</f>
        <v>0</v>
      </c>
      <c r="N46" s="733">
        <f>+'B2-Non-Shelter'!J35</f>
        <v>0</v>
      </c>
      <c r="O46" s="733">
        <f>+'B2-Non-Shelter'!K35</f>
        <v>0</v>
      </c>
      <c r="P46" s="170"/>
    </row>
    <row r="47" spans="2:16" ht="15.75" customHeight="1" thickBot="1">
      <c r="B47" s="171"/>
      <c r="C47" s="396" t="s">
        <v>306</v>
      </c>
      <c r="D47" s="160"/>
      <c r="E47" s="160"/>
      <c r="F47" s="182"/>
      <c r="G47" s="305">
        <v>1580</v>
      </c>
      <c r="H47" s="363"/>
      <c r="I47" s="734">
        <f>+(I43+I45+I46)</f>
        <v>0</v>
      </c>
      <c r="J47" s="734">
        <f aca="true" t="shared" si="9" ref="J47:O47">+(J43+J45+J46)</f>
        <v>0</v>
      </c>
      <c r="K47" s="734">
        <f t="shared" si="9"/>
        <v>0</v>
      </c>
      <c r="L47" s="734">
        <f t="shared" si="9"/>
        <v>0</v>
      </c>
      <c r="M47" s="734">
        <f t="shared" si="9"/>
        <v>0</v>
      </c>
      <c r="N47" s="734">
        <f t="shared" si="9"/>
        <v>0</v>
      </c>
      <c r="O47" s="734">
        <f t="shared" si="9"/>
        <v>0</v>
      </c>
      <c r="P47" s="170"/>
    </row>
    <row r="48" spans="2:16" ht="15.75" customHeight="1" thickTop="1">
      <c r="B48" s="171"/>
      <c r="C48" s="396"/>
      <c r="D48" s="160"/>
      <c r="E48" s="160"/>
      <c r="F48" s="182"/>
      <c r="G48" s="182"/>
      <c r="H48" s="363"/>
      <c r="I48" s="182"/>
      <c r="J48" s="182"/>
      <c r="K48" s="182"/>
      <c r="L48" s="182"/>
      <c r="M48" s="182"/>
      <c r="N48" s="182"/>
      <c r="O48" s="182"/>
      <c r="P48" s="170"/>
    </row>
    <row r="49" spans="2:16" ht="7.5" customHeight="1" thickBot="1">
      <c r="B49" s="256"/>
      <c r="C49" s="187"/>
      <c r="D49" s="187"/>
      <c r="E49" s="187"/>
      <c r="F49" s="259"/>
      <c r="G49" s="303"/>
      <c r="H49" s="196"/>
      <c r="I49" s="196"/>
      <c r="J49" s="196"/>
      <c r="K49" s="196"/>
      <c r="L49" s="196"/>
      <c r="M49" s="196"/>
      <c r="N49" s="175"/>
      <c r="O49" s="258"/>
      <c r="P49" s="257"/>
    </row>
    <row r="50" spans="2:16" ht="12.75" customHeight="1" thickTop="1">
      <c r="B50" s="807"/>
      <c r="C50" s="811" t="str">
        <f>+VersionDate</f>
        <v>MMAH 10/12</v>
      </c>
      <c r="D50" s="806"/>
      <c r="E50" s="806"/>
      <c r="F50" s="812"/>
      <c r="G50" s="813"/>
      <c r="H50" s="807"/>
      <c r="I50" s="807"/>
      <c r="J50" s="807"/>
      <c r="K50" s="807"/>
      <c r="L50" s="807"/>
      <c r="M50" s="807"/>
      <c r="N50" s="809"/>
      <c r="O50" s="814"/>
      <c r="P50" s="812"/>
    </row>
    <row r="51" ht="7.5" customHeight="1" thickBot="1"/>
    <row r="52" spans="2:16" ht="24" customHeight="1" thickTop="1">
      <c r="B52" s="28"/>
      <c r="C52" s="55"/>
      <c r="D52" s="29"/>
      <c r="E52" s="30"/>
      <c r="F52" s="30"/>
      <c r="G52" s="30"/>
      <c r="H52" s="30"/>
      <c r="I52" s="30"/>
      <c r="J52" s="30"/>
      <c r="K52" s="30"/>
      <c r="L52" s="49"/>
      <c r="M52" s="49"/>
      <c r="N52" s="50"/>
      <c r="O52" s="49" t="s">
        <v>59</v>
      </c>
      <c r="P52" s="41"/>
    </row>
    <row r="53" spans="2:16" ht="23.25" customHeight="1">
      <c r="B53" s="34"/>
      <c r="C53" s="24"/>
      <c r="D53" s="24"/>
      <c r="E53" s="24"/>
      <c r="F53" s="24"/>
      <c r="G53" s="24"/>
      <c r="H53" s="24"/>
      <c r="I53" s="24"/>
      <c r="J53" s="24"/>
      <c r="K53" s="24"/>
      <c r="L53" s="47"/>
      <c r="M53" s="47"/>
      <c r="N53" s="51"/>
      <c r="O53" s="47" t="s">
        <v>60</v>
      </c>
      <c r="P53" s="42"/>
    </row>
    <row r="54" spans="2:16" ht="15.75">
      <c r="B54" s="490"/>
      <c r="C54" s="487"/>
      <c r="D54" s="377" t="s">
        <v>247</v>
      </c>
      <c r="E54" s="677">
        <f>+YearEnd</f>
        <v>41274</v>
      </c>
      <c r="F54" s="487"/>
      <c r="G54" s="484"/>
      <c r="H54" s="484"/>
      <c r="I54" s="471"/>
      <c r="J54" s="484"/>
      <c r="K54" s="484"/>
      <c r="N54" s="52"/>
      <c r="O54" s="645">
        <f>+CorpName</f>
        <v>0</v>
      </c>
      <c r="P54" s="486"/>
    </row>
    <row r="55" spans="2:16" ht="5.25" customHeight="1" thickBot="1">
      <c r="B55" s="39"/>
      <c r="C55" s="77"/>
      <c r="D55" s="77"/>
      <c r="E55" s="77"/>
      <c r="F55" s="77"/>
      <c r="G55" s="77"/>
      <c r="H55" s="77"/>
      <c r="I55" s="77"/>
      <c r="J55" s="77"/>
      <c r="K55" s="77"/>
      <c r="L55" s="48"/>
      <c r="M55" s="48"/>
      <c r="N55" s="52"/>
      <c r="O55" s="60"/>
      <c r="P55" s="54"/>
    </row>
    <row r="56" spans="2:16" ht="17.25" thickBot="1" thickTop="1">
      <c r="B56" s="815"/>
      <c r="C56" s="816" t="s">
        <v>294</v>
      </c>
      <c r="D56" s="817"/>
      <c r="E56" s="818"/>
      <c r="F56" s="817"/>
      <c r="G56" s="817"/>
      <c r="H56" s="817"/>
      <c r="I56" s="817"/>
      <c r="J56" s="817"/>
      <c r="K56" s="817"/>
      <c r="L56" s="817"/>
      <c r="M56" s="817"/>
      <c r="N56" s="817"/>
      <c r="O56" s="819" t="s">
        <v>599</v>
      </c>
      <c r="P56" s="820"/>
    </row>
    <row r="57" ht="8.25" customHeight="1" thickBot="1" thickTop="1"/>
    <row r="58" spans="2:16" ht="13.5" thickTop="1">
      <c r="B58" s="821"/>
      <c r="C58" s="824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3"/>
    </row>
    <row r="59" spans="2:16" ht="12.75">
      <c r="B59" s="619" t="s">
        <v>377</v>
      </c>
      <c r="C59" s="62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8"/>
    </row>
    <row r="60" spans="2:16" ht="12.75">
      <c r="B60" s="620"/>
      <c r="C60" s="610"/>
      <c r="D60" s="610"/>
      <c r="E60" s="610"/>
      <c r="F60" s="610"/>
      <c r="G60" s="610"/>
      <c r="H60" s="610"/>
      <c r="I60" s="959"/>
      <c r="J60" s="959" t="s">
        <v>641</v>
      </c>
      <c r="K60" s="959" t="s">
        <v>641</v>
      </c>
      <c r="L60" s="959" t="s">
        <v>641</v>
      </c>
      <c r="M60" s="124"/>
      <c r="N60" s="959" t="s">
        <v>641</v>
      </c>
      <c r="O60" s="959" t="s">
        <v>641</v>
      </c>
      <c r="P60" s="618"/>
    </row>
    <row r="61" spans="2:16" ht="12.75">
      <c r="B61" s="620"/>
      <c r="C61" s="397" t="s">
        <v>349</v>
      </c>
      <c r="D61" s="192"/>
      <c r="E61" s="610"/>
      <c r="F61" s="610"/>
      <c r="G61" s="610"/>
      <c r="H61" s="610"/>
      <c r="I61" s="755" t="s">
        <v>346</v>
      </c>
      <c r="J61" s="756" t="s">
        <v>347</v>
      </c>
      <c r="K61" s="756" t="s">
        <v>289</v>
      </c>
      <c r="L61" s="757" t="s">
        <v>290</v>
      </c>
      <c r="M61" s="755" t="s">
        <v>291</v>
      </c>
      <c r="N61" s="755" t="s">
        <v>292</v>
      </c>
      <c r="O61" s="755" t="s">
        <v>582</v>
      </c>
      <c r="P61" s="618"/>
    </row>
    <row r="62" spans="2:16" ht="12.75">
      <c r="B62" s="620"/>
      <c r="C62" s="397"/>
      <c r="D62" s="192"/>
      <c r="E62" s="610"/>
      <c r="F62" s="610"/>
      <c r="G62" s="610"/>
      <c r="H62" s="610"/>
      <c r="I62" s="671">
        <v>581</v>
      </c>
      <c r="J62" s="671">
        <v>582</v>
      </c>
      <c r="K62" s="671">
        <v>583</v>
      </c>
      <c r="L62" s="671">
        <v>584</v>
      </c>
      <c r="M62" s="671">
        <v>585</v>
      </c>
      <c r="N62" s="671">
        <v>586</v>
      </c>
      <c r="O62" s="671">
        <v>587</v>
      </c>
      <c r="P62" s="618"/>
    </row>
    <row r="63" spans="2:16" ht="12.75">
      <c r="B63" s="620"/>
      <c r="C63" s="192" t="s">
        <v>357</v>
      </c>
      <c r="D63" s="160"/>
      <c r="E63" s="610"/>
      <c r="F63" s="610"/>
      <c r="G63" s="825" t="s">
        <v>513</v>
      </c>
      <c r="H63" s="610"/>
      <c r="I63" s="738"/>
      <c r="J63" s="739"/>
      <c r="K63" s="739"/>
      <c r="L63" s="739"/>
      <c r="M63" s="739"/>
      <c r="N63" s="739"/>
      <c r="O63" s="739"/>
      <c r="P63" s="618"/>
    </row>
    <row r="64" spans="2:16" ht="12.75">
      <c r="B64" s="620"/>
      <c r="C64" s="192" t="s">
        <v>350</v>
      </c>
      <c r="D64" s="160"/>
      <c r="E64" s="610"/>
      <c r="F64" s="610"/>
      <c r="G64" s="825" t="s">
        <v>514</v>
      </c>
      <c r="H64" s="610"/>
      <c r="I64" s="738"/>
      <c r="J64" s="739"/>
      <c r="K64" s="739"/>
      <c r="L64" s="739"/>
      <c r="M64" s="738"/>
      <c r="N64" s="738"/>
      <c r="O64" s="694"/>
      <c r="P64" s="618"/>
    </row>
    <row r="65" spans="2:16" ht="12.75">
      <c r="B65" s="620"/>
      <c r="C65" s="192" t="s">
        <v>351</v>
      </c>
      <c r="D65" s="160"/>
      <c r="E65" s="610"/>
      <c r="F65" s="610"/>
      <c r="G65" s="825" t="s">
        <v>515</v>
      </c>
      <c r="H65" s="610"/>
      <c r="I65" s="738"/>
      <c r="J65" s="738"/>
      <c r="K65" s="738"/>
      <c r="L65" s="738"/>
      <c r="M65" s="738"/>
      <c r="N65" s="738"/>
      <c r="O65" s="694"/>
      <c r="P65" s="618"/>
    </row>
    <row r="66" spans="2:16" ht="12.75">
      <c r="B66" s="620"/>
      <c r="C66" s="192" t="s">
        <v>352</v>
      </c>
      <c r="D66" s="160"/>
      <c r="E66" s="610"/>
      <c r="F66" s="610"/>
      <c r="G66" s="825" t="s">
        <v>516</v>
      </c>
      <c r="H66" s="610"/>
      <c r="I66" s="738"/>
      <c r="J66" s="738"/>
      <c r="K66" s="738"/>
      <c r="L66" s="738"/>
      <c r="M66" s="738"/>
      <c r="N66" s="738"/>
      <c r="O66" s="694"/>
      <c r="P66" s="618"/>
    </row>
    <row r="67" spans="2:16" ht="12.75">
      <c r="B67" s="620"/>
      <c r="C67" s="192" t="s">
        <v>361</v>
      </c>
      <c r="D67" s="160"/>
      <c r="E67" s="610"/>
      <c r="F67" s="610"/>
      <c r="G67" s="825" t="s">
        <v>517</v>
      </c>
      <c r="H67" s="610"/>
      <c r="I67" s="738"/>
      <c r="J67" s="738"/>
      <c r="K67" s="738"/>
      <c r="L67" s="738"/>
      <c r="M67" s="738"/>
      <c r="N67" s="738"/>
      <c r="O67" s="694"/>
      <c r="P67" s="618"/>
    </row>
    <row r="68" spans="2:16" ht="12.75">
      <c r="B68" s="620"/>
      <c r="C68" s="192" t="s">
        <v>353</v>
      </c>
      <c r="D68" s="160"/>
      <c r="E68" s="610"/>
      <c r="F68" s="610"/>
      <c r="G68" s="825" t="s">
        <v>518</v>
      </c>
      <c r="H68" s="610"/>
      <c r="I68" s="738"/>
      <c r="J68" s="738"/>
      <c r="K68" s="738"/>
      <c r="L68" s="738"/>
      <c r="M68" s="738"/>
      <c r="N68" s="738"/>
      <c r="O68" s="694"/>
      <c r="P68" s="618"/>
    </row>
    <row r="69" spans="2:16" ht="12.75">
      <c r="B69" s="620"/>
      <c r="C69" s="192" t="s">
        <v>354</v>
      </c>
      <c r="D69" s="160"/>
      <c r="E69" s="610"/>
      <c r="F69" s="610"/>
      <c r="G69" s="825" t="s">
        <v>519</v>
      </c>
      <c r="H69" s="610"/>
      <c r="I69" s="738"/>
      <c r="J69" s="738"/>
      <c r="K69" s="738"/>
      <c r="L69" s="738"/>
      <c r="M69" s="738"/>
      <c r="N69" s="738"/>
      <c r="O69" s="694"/>
      <c r="P69" s="618"/>
    </row>
    <row r="70" spans="2:16" ht="12.75">
      <c r="B70" s="620"/>
      <c r="C70" s="192" t="s">
        <v>355</v>
      </c>
      <c r="D70" s="160"/>
      <c r="E70" s="610"/>
      <c r="F70" s="610"/>
      <c r="G70" s="825" t="s">
        <v>520</v>
      </c>
      <c r="H70" s="610"/>
      <c r="I70" s="738"/>
      <c r="J70" s="738"/>
      <c r="K70" s="738"/>
      <c r="L70" s="738"/>
      <c r="M70" s="738"/>
      <c r="N70" s="738"/>
      <c r="O70" s="694"/>
      <c r="P70" s="618"/>
    </row>
    <row r="71" spans="2:16" ht="12.75">
      <c r="B71" s="620"/>
      <c r="C71" s="192" t="s">
        <v>356</v>
      </c>
      <c r="D71" s="160"/>
      <c r="E71" s="610"/>
      <c r="F71" s="610"/>
      <c r="G71" s="825" t="s">
        <v>521</v>
      </c>
      <c r="H71" s="610"/>
      <c r="I71" s="738"/>
      <c r="J71" s="738"/>
      <c r="K71" s="738"/>
      <c r="L71" s="738"/>
      <c r="M71" s="738"/>
      <c r="N71" s="738"/>
      <c r="O71" s="694"/>
      <c r="P71" s="618"/>
    </row>
    <row r="72" spans="2:16" ht="12.75">
      <c r="B72" s="620"/>
      <c r="C72" s="192" t="s">
        <v>120</v>
      </c>
      <c r="D72" s="716"/>
      <c r="E72" s="1108"/>
      <c r="F72" s="1108"/>
      <c r="G72" s="825" t="s">
        <v>522</v>
      </c>
      <c r="H72" s="610"/>
      <c r="I72" s="738"/>
      <c r="J72" s="738"/>
      <c r="K72" s="738"/>
      <c r="L72" s="738"/>
      <c r="M72" s="738"/>
      <c r="N72" s="738"/>
      <c r="O72" s="694"/>
      <c r="P72" s="618"/>
    </row>
    <row r="73" spans="2:16" ht="12.75">
      <c r="B73" s="620"/>
      <c r="C73" s="192" t="s">
        <v>120</v>
      </c>
      <c r="D73" s="717"/>
      <c r="E73" s="1109"/>
      <c r="F73" s="1109"/>
      <c r="G73" s="825" t="s">
        <v>523</v>
      </c>
      <c r="H73" s="610"/>
      <c r="I73" s="738"/>
      <c r="J73" s="738"/>
      <c r="K73" s="738"/>
      <c r="L73" s="738"/>
      <c r="M73" s="738"/>
      <c r="N73" s="738"/>
      <c r="O73" s="694"/>
      <c r="P73" s="618"/>
    </row>
    <row r="74" spans="2:16" ht="12.75">
      <c r="B74" s="620"/>
      <c r="C74" s="192" t="s">
        <v>402</v>
      </c>
      <c r="D74" s="160"/>
      <c r="E74" s="610"/>
      <c r="F74" s="610"/>
      <c r="G74" s="825" t="s">
        <v>524</v>
      </c>
      <c r="H74" s="610"/>
      <c r="I74" s="692"/>
      <c r="J74" s="738"/>
      <c r="K74" s="738"/>
      <c r="L74" s="738"/>
      <c r="M74" s="738"/>
      <c r="N74" s="738"/>
      <c r="O74" s="694"/>
      <c r="P74" s="618"/>
    </row>
    <row r="75" spans="2:16" ht="12.75">
      <c r="B75" s="620"/>
      <c r="C75" s="160" t="s">
        <v>559</v>
      </c>
      <c r="D75" s="160"/>
      <c r="E75" s="610"/>
      <c r="F75" s="610"/>
      <c r="G75" s="826" t="s">
        <v>526</v>
      </c>
      <c r="H75" s="627"/>
      <c r="I75" s="693">
        <f>SUM(I63:I74)</f>
        <v>0</v>
      </c>
      <c r="J75" s="693">
        <f aca="true" t="shared" si="10" ref="J75:O75">SUM(J63:J74)</f>
        <v>0</v>
      </c>
      <c r="K75" s="693">
        <f t="shared" si="10"/>
        <v>0</v>
      </c>
      <c r="L75" s="693">
        <f t="shared" si="10"/>
        <v>0</v>
      </c>
      <c r="M75" s="693">
        <f t="shared" si="10"/>
        <v>0</v>
      </c>
      <c r="N75" s="693">
        <f t="shared" si="10"/>
        <v>0</v>
      </c>
      <c r="O75" s="693">
        <f t="shared" si="10"/>
        <v>0</v>
      </c>
      <c r="P75" s="618"/>
    </row>
    <row r="76" spans="2:16" ht="12.75">
      <c r="B76" s="620"/>
      <c r="C76" s="160"/>
      <c r="D76" s="1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8"/>
    </row>
    <row r="77" spans="2:16" ht="12.75">
      <c r="B77" s="620"/>
      <c r="C77" s="160"/>
      <c r="D77" s="1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8"/>
    </row>
    <row r="78" spans="2:16" ht="12.75">
      <c r="B78" s="620"/>
      <c r="C78" s="397" t="s">
        <v>36</v>
      </c>
      <c r="D78" s="160"/>
      <c r="E78" s="610"/>
      <c r="F78" s="610"/>
      <c r="G78" s="610"/>
      <c r="H78" s="610"/>
      <c r="I78" s="610"/>
      <c r="J78" s="610"/>
      <c r="K78" s="610"/>
      <c r="L78" s="610"/>
      <c r="M78" s="610"/>
      <c r="N78" s="610"/>
      <c r="O78" s="610"/>
      <c r="P78" s="618"/>
    </row>
    <row r="79" spans="2:16" ht="12.75">
      <c r="B79" s="620"/>
      <c r="C79" s="192" t="s">
        <v>358</v>
      </c>
      <c r="D79" s="160"/>
      <c r="E79" s="610"/>
      <c r="F79" s="610"/>
      <c r="G79" s="826" t="s">
        <v>525</v>
      </c>
      <c r="H79" s="610"/>
      <c r="I79" s="738"/>
      <c r="J79" s="738"/>
      <c r="K79" s="738"/>
      <c r="L79" s="738"/>
      <c r="M79" s="738"/>
      <c r="N79" s="738"/>
      <c r="O79" s="694"/>
      <c r="P79" s="618"/>
    </row>
    <row r="80" spans="2:16" ht="12.75">
      <c r="B80" s="620"/>
      <c r="C80" s="192" t="s">
        <v>359</v>
      </c>
      <c r="D80" s="160"/>
      <c r="E80" s="610"/>
      <c r="F80" s="610"/>
      <c r="G80" s="826" t="s">
        <v>527</v>
      </c>
      <c r="H80" s="610"/>
      <c r="I80" s="738"/>
      <c r="J80" s="738"/>
      <c r="K80" s="738"/>
      <c r="L80" s="738"/>
      <c r="M80" s="738"/>
      <c r="N80" s="738"/>
      <c r="O80" s="695"/>
      <c r="P80" s="618"/>
    </row>
    <row r="81" spans="2:16" ht="12.75">
      <c r="B81" s="620"/>
      <c r="C81" s="192" t="s">
        <v>360</v>
      </c>
      <c r="D81" s="160"/>
      <c r="E81" s="610"/>
      <c r="F81" s="610"/>
      <c r="G81" s="826" t="s">
        <v>528</v>
      </c>
      <c r="H81" s="610"/>
      <c r="I81" s="738"/>
      <c r="J81" s="738"/>
      <c r="K81" s="738"/>
      <c r="L81" s="738"/>
      <c r="M81" s="738"/>
      <c r="N81" s="738"/>
      <c r="O81" s="694"/>
      <c r="P81" s="618"/>
    </row>
    <row r="82" spans="2:16" ht="12.75">
      <c r="B82" s="620"/>
      <c r="C82" s="192" t="s">
        <v>120</v>
      </c>
      <c r="D82" s="160"/>
      <c r="E82" s="1107"/>
      <c r="F82" s="1107"/>
      <c r="G82" s="826" t="s">
        <v>529</v>
      </c>
      <c r="H82" s="610"/>
      <c r="I82" s="738"/>
      <c r="J82" s="738"/>
      <c r="K82" s="738"/>
      <c r="L82" s="738"/>
      <c r="M82" s="738"/>
      <c r="N82" s="738"/>
      <c r="O82" s="694"/>
      <c r="P82" s="618"/>
    </row>
    <row r="83" spans="2:16" ht="12.75">
      <c r="B83" s="620"/>
      <c r="C83" s="192" t="s">
        <v>120</v>
      </c>
      <c r="D83" s="160"/>
      <c r="E83" s="1106"/>
      <c r="F83" s="1106"/>
      <c r="G83" s="826" t="s">
        <v>530</v>
      </c>
      <c r="H83" s="610"/>
      <c r="I83" s="738"/>
      <c r="J83" s="738"/>
      <c r="K83" s="738"/>
      <c r="L83" s="738"/>
      <c r="M83" s="738"/>
      <c r="N83" s="738"/>
      <c r="O83" s="694"/>
      <c r="P83" s="618"/>
    </row>
    <row r="84" spans="2:16" ht="12.75">
      <c r="B84" s="620"/>
      <c r="C84" s="192" t="s">
        <v>120</v>
      </c>
      <c r="D84" s="160"/>
      <c r="E84" s="1106"/>
      <c r="F84" s="1106"/>
      <c r="G84" s="826" t="s">
        <v>531</v>
      </c>
      <c r="H84" s="610"/>
      <c r="I84" s="740"/>
      <c r="J84" s="738"/>
      <c r="K84" s="738"/>
      <c r="L84" s="738"/>
      <c r="M84" s="738"/>
      <c r="N84" s="738"/>
      <c r="O84" s="695"/>
      <c r="P84" s="618"/>
    </row>
    <row r="85" spans="2:16" ht="12.75">
      <c r="B85" s="620"/>
      <c r="C85" s="160" t="s">
        <v>560</v>
      </c>
      <c r="D85" s="160"/>
      <c r="E85" s="610"/>
      <c r="F85" s="610"/>
      <c r="G85" s="826" t="s">
        <v>532</v>
      </c>
      <c r="H85" s="610"/>
      <c r="I85" s="735">
        <f>SUM(I79:I84)</f>
        <v>0</v>
      </c>
      <c r="J85" s="735">
        <f aca="true" t="shared" si="11" ref="J85:O85">SUM(J79:J84)</f>
        <v>0</v>
      </c>
      <c r="K85" s="735">
        <f t="shared" si="11"/>
        <v>0</v>
      </c>
      <c r="L85" s="735">
        <f t="shared" si="11"/>
        <v>0</v>
      </c>
      <c r="M85" s="735">
        <f t="shared" si="11"/>
        <v>0</v>
      </c>
      <c r="N85" s="735">
        <f t="shared" si="11"/>
        <v>0</v>
      </c>
      <c r="O85" s="735">
        <f t="shared" si="11"/>
        <v>0</v>
      </c>
      <c r="P85" s="618"/>
    </row>
    <row r="86" spans="2:16" ht="12.75">
      <c r="B86" s="620"/>
      <c r="C86" s="160" t="s">
        <v>369</v>
      </c>
      <c r="D86" s="160"/>
      <c r="E86" s="610"/>
      <c r="F86" s="610"/>
      <c r="G86" s="826" t="s">
        <v>533</v>
      </c>
      <c r="H86" s="610"/>
      <c r="I86" s="698">
        <f aca="true" t="shared" si="12" ref="I86:N86">+I75+I85</f>
        <v>0</v>
      </c>
      <c r="J86" s="698">
        <f t="shared" si="12"/>
        <v>0</v>
      </c>
      <c r="K86" s="698">
        <f t="shared" si="12"/>
        <v>0</v>
      </c>
      <c r="L86" s="698">
        <f t="shared" si="12"/>
        <v>0</v>
      </c>
      <c r="M86" s="698">
        <f t="shared" si="12"/>
        <v>0</v>
      </c>
      <c r="N86" s="698">
        <f t="shared" si="12"/>
        <v>0</v>
      </c>
      <c r="O86" s="698">
        <f>+O75+O85</f>
        <v>0</v>
      </c>
      <c r="P86" s="618"/>
    </row>
    <row r="87" spans="2:16" ht="12.75">
      <c r="B87" s="620"/>
      <c r="C87" s="160"/>
      <c r="D87" s="160"/>
      <c r="E87" s="610"/>
      <c r="F87" s="610"/>
      <c r="G87" s="610"/>
      <c r="H87" s="610"/>
      <c r="I87" s="160"/>
      <c r="J87" s="160"/>
      <c r="K87" s="160"/>
      <c r="L87" s="160"/>
      <c r="M87" s="160"/>
      <c r="N87" s="160"/>
      <c r="O87" s="188"/>
      <c r="P87" s="618"/>
    </row>
    <row r="88" spans="2:16" ht="12.75">
      <c r="B88" s="620"/>
      <c r="C88" s="160"/>
      <c r="D88" s="160"/>
      <c r="E88" s="610"/>
      <c r="F88" s="610"/>
      <c r="G88" s="610"/>
      <c r="H88" s="610"/>
      <c r="I88" s="160"/>
      <c r="J88" s="160"/>
      <c r="K88" s="160"/>
      <c r="L88" s="160"/>
      <c r="M88" s="160"/>
      <c r="N88" s="160"/>
      <c r="O88" s="188"/>
      <c r="P88" s="618"/>
    </row>
    <row r="89" spans="2:16" ht="12.75">
      <c r="B89" s="620"/>
      <c r="C89" s="397" t="s">
        <v>378</v>
      </c>
      <c r="D89" s="160"/>
      <c r="E89" s="610"/>
      <c r="F89" s="610"/>
      <c r="G89" s="610"/>
      <c r="H89" s="610"/>
      <c r="I89" s="160"/>
      <c r="J89" s="160"/>
      <c r="K89" s="160"/>
      <c r="L89" s="160"/>
      <c r="M89" s="160"/>
      <c r="N89" s="160"/>
      <c r="O89" s="343"/>
      <c r="P89" s="618"/>
    </row>
    <row r="90" spans="2:16" ht="12.75">
      <c r="B90" s="620"/>
      <c r="C90" s="192" t="s">
        <v>362</v>
      </c>
      <c r="D90" s="160"/>
      <c r="E90" s="610"/>
      <c r="F90" s="610"/>
      <c r="G90" s="827" t="s">
        <v>534</v>
      </c>
      <c r="H90" s="610"/>
      <c r="I90" s="738"/>
      <c r="J90" s="738"/>
      <c r="K90" s="738"/>
      <c r="L90" s="738"/>
      <c r="M90" s="738"/>
      <c r="N90" s="738"/>
      <c r="O90" s="736"/>
      <c r="P90" s="618"/>
    </row>
    <row r="91" spans="2:16" ht="12.75">
      <c r="B91" s="620"/>
      <c r="C91" s="192" t="s">
        <v>363</v>
      </c>
      <c r="D91" s="160"/>
      <c r="E91" s="610"/>
      <c r="F91" s="610"/>
      <c r="G91" s="827" t="s">
        <v>535</v>
      </c>
      <c r="H91" s="610"/>
      <c r="I91" s="738"/>
      <c r="J91" s="738"/>
      <c r="K91" s="738"/>
      <c r="L91" s="738"/>
      <c r="M91" s="738"/>
      <c r="N91" s="738"/>
      <c r="O91" s="736"/>
      <c r="P91" s="618"/>
    </row>
    <row r="92" spans="2:16" ht="12.75">
      <c r="B92" s="620"/>
      <c r="C92" s="192" t="s">
        <v>366</v>
      </c>
      <c r="D92" s="348"/>
      <c r="E92" s="610"/>
      <c r="F92" s="610"/>
      <c r="G92" s="827" t="s">
        <v>536</v>
      </c>
      <c r="H92" s="610"/>
      <c r="I92" s="738"/>
      <c r="J92" s="738"/>
      <c r="K92" s="738"/>
      <c r="L92" s="738"/>
      <c r="M92" s="738"/>
      <c r="N92" s="738"/>
      <c r="O92" s="736"/>
      <c r="P92" s="618"/>
    </row>
    <row r="93" spans="2:16" ht="12.75">
      <c r="B93" s="620"/>
      <c r="C93" s="192" t="s">
        <v>120</v>
      </c>
      <c r="D93" s="160"/>
      <c r="E93" s="1107"/>
      <c r="F93" s="1107"/>
      <c r="G93" s="827" t="s">
        <v>537</v>
      </c>
      <c r="H93" s="610"/>
      <c r="I93" s="738"/>
      <c r="J93" s="738"/>
      <c r="K93" s="738"/>
      <c r="L93" s="738"/>
      <c r="M93" s="738"/>
      <c r="N93" s="738"/>
      <c r="O93" s="736"/>
      <c r="P93" s="618"/>
    </row>
    <row r="94" spans="2:16" ht="12.75">
      <c r="B94" s="620"/>
      <c r="C94" s="160" t="s">
        <v>370</v>
      </c>
      <c r="D94" s="348"/>
      <c r="E94" s="610"/>
      <c r="F94" s="610"/>
      <c r="G94" s="828" t="s">
        <v>538</v>
      </c>
      <c r="H94" s="610"/>
      <c r="I94" s="737">
        <f aca="true" t="shared" si="13" ref="I94:O94">SUM(I90:I93)</f>
        <v>0</v>
      </c>
      <c r="J94" s="737">
        <f t="shared" si="13"/>
        <v>0</v>
      </c>
      <c r="K94" s="737">
        <f t="shared" si="13"/>
        <v>0</v>
      </c>
      <c r="L94" s="737">
        <f t="shared" si="13"/>
        <v>0</v>
      </c>
      <c r="M94" s="737">
        <f t="shared" si="13"/>
        <v>0</v>
      </c>
      <c r="N94" s="737">
        <f t="shared" si="13"/>
        <v>0</v>
      </c>
      <c r="O94" s="737">
        <f t="shared" si="13"/>
        <v>0</v>
      </c>
      <c r="P94" s="618"/>
    </row>
    <row r="95" spans="2:16" ht="12.75">
      <c r="B95" s="620"/>
      <c r="C95" s="610"/>
      <c r="D95" s="610"/>
      <c r="E95" s="610"/>
      <c r="F95" s="610"/>
      <c r="G95" s="610"/>
      <c r="H95" s="610"/>
      <c r="I95" s="610"/>
      <c r="J95" s="610"/>
      <c r="K95" s="610"/>
      <c r="L95" s="610"/>
      <c r="M95" s="610"/>
      <c r="N95" s="610"/>
      <c r="O95" s="610"/>
      <c r="P95" s="618"/>
    </row>
    <row r="96" spans="2:16" ht="12.75">
      <c r="B96" s="620"/>
      <c r="C96" s="610"/>
      <c r="D96" s="610"/>
      <c r="E96" s="610"/>
      <c r="F96" s="610"/>
      <c r="G96" s="610"/>
      <c r="H96" s="610"/>
      <c r="I96" s="610"/>
      <c r="J96" s="610"/>
      <c r="K96" s="610"/>
      <c r="L96" s="610"/>
      <c r="M96" s="610"/>
      <c r="N96" s="610"/>
      <c r="O96" s="610"/>
      <c r="P96" s="618"/>
    </row>
    <row r="97" spans="2:16" ht="12.75">
      <c r="B97" s="620"/>
      <c r="C97" s="610"/>
      <c r="D97" s="610"/>
      <c r="E97" s="610"/>
      <c r="F97" s="610"/>
      <c r="G97" s="610"/>
      <c r="H97" s="610"/>
      <c r="I97" s="610"/>
      <c r="J97" s="610"/>
      <c r="K97" s="610"/>
      <c r="L97" s="610"/>
      <c r="M97" s="610"/>
      <c r="N97" s="610"/>
      <c r="O97" s="610"/>
      <c r="P97" s="618"/>
    </row>
    <row r="98" spans="2:16" ht="13.5" thickBot="1">
      <c r="B98" s="621"/>
      <c r="C98" s="685"/>
      <c r="D98" s="622"/>
      <c r="E98" s="622"/>
      <c r="F98" s="622"/>
      <c r="G98" s="622"/>
      <c r="H98" s="622"/>
      <c r="I98" s="622"/>
      <c r="J98" s="622"/>
      <c r="K98" s="622"/>
      <c r="L98" s="622"/>
      <c r="M98" s="622"/>
      <c r="N98" s="622"/>
      <c r="O98" s="622"/>
      <c r="P98" s="623"/>
    </row>
    <row r="99" ht="13.5" thickTop="1">
      <c r="C99" s="715" t="str">
        <f>+VersionDate</f>
        <v>MMAH 10/12</v>
      </c>
    </row>
  </sheetData>
  <sheetProtection password="CCBE" sheet="1" selectLockedCells="1"/>
  <mergeCells count="6">
    <mergeCell ref="E84:F84"/>
    <mergeCell ref="E93:F93"/>
    <mergeCell ref="E72:F72"/>
    <mergeCell ref="E73:F73"/>
    <mergeCell ref="E82:F82"/>
    <mergeCell ref="E83:F83"/>
  </mergeCells>
  <printOptions/>
  <pageMargins left="0.5" right="0.36" top="0.33" bottom="0.16" header="0" footer="0.16"/>
  <pageSetup fitToHeight="0" fitToWidth="1" horizontalDpi="600" verticalDpi="600" orientation="landscape" scale="79" r:id="rId1"/>
  <rowBreaks count="1" manualBreakCount="1">
    <brk id="50" min="1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6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5.7109375" style="0" customWidth="1"/>
    <col min="3" max="3" width="20.7109375" style="0" customWidth="1"/>
    <col min="4" max="4" width="5.7109375" style="0" customWidth="1"/>
    <col min="5" max="11" width="12.7109375" style="0" customWidth="1"/>
    <col min="12" max="12" width="2.7109375" style="0" customWidth="1"/>
  </cols>
  <sheetData>
    <row r="1" spans="1:21" ht="7.5" customHeight="1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34"/>
      <c r="N1" s="434"/>
      <c r="O1" s="434"/>
      <c r="P1" s="434"/>
      <c r="Q1" s="434"/>
      <c r="R1" s="434"/>
      <c r="S1" s="434"/>
      <c r="T1" s="434"/>
      <c r="U1" s="434"/>
    </row>
    <row r="2" spans="1:21" ht="24" customHeight="1" thickTop="1">
      <c r="A2" s="750"/>
      <c r="B2" s="751"/>
      <c r="C2" s="751"/>
      <c r="D2" s="751"/>
      <c r="E2" s="751"/>
      <c r="F2" s="751"/>
      <c r="G2" s="751"/>
      <c r="H2" s="751"/>
      <c r="I2" s="751"/>
      <c r="J2" s="751"/>
      <c r="K2" s="753" t="s">
        <v>59</v>
      </c>
      <c r="L2" s="752"/>
      <c r="M2" s="434"/>
      <c r="N2" s="434"/>
      <c r="O2" s="434"/>
      <c r="P2" s="434"/>
      <c r="Q2" s="434"/>
      <c r="R2" s="434"/>
      <c r="S2" s="434"/>
      <c r="T2" s="434"/>
      <c r="U2" s="434"/>
    </row>
    <row r="3" spans="1:21" ht="23.25">
      <c r="A3" s="428"/>
      <c r="B3" s="429"/>
      <c r="C3" s="429"/>
      <c r="D3" s="429"/>
      <c r="E3" s="429"/>
      <c r="F3" s="429"/>
      <c r="G3" s="429"/>
      <c r="H3" s="432"/>
      <c r="I3" s="432"/>
      <c r="J3" s="632"/>
      <c r="K3" s="432" t="s">
        <v>60</v>
      </c>
      <c r="L3" s="741"/>
      <c r="M3" s="434"/>
      <c r="N3" s="434"/>
      <c r="O3" s="434"/>
      <c r="P3" s="434"/>
      <c r="Q3" s="434"/>
      <c r="R3" s="434"/>
      <c r="S3" s="434"/>
      <c r="T3" s="434"/>
      <c r="U3" s="434"/>
    </row>
    <row r="4" spans="1:21" ht="15.75" customHeight="1">
      <c r="A4" s="742" t="s">
        <v>247</v>
      </c>
      <c r="B4" s="434"/>
      <c r="C4" s="676">
        <f>+YearEnd</f>
        <v>41274</v>
      </c>
      <c r="D4" s="743"/>
      <c r="E4" s="744"/>
      <c r="F4" s="743"/>
      <c r="G4" s="743"/>
      <c r="H4" s="745"/>
      <c r="I4" s="434"/>
      <c r="J4" s="642"/>
      <c r="K4" s="746">
        <f>+CorpName</f>
        <v>0</v>
      </c>
      <c r="L4" s="747"/>
      <c r="M4" s="434"/>
      <c r="N4" s="434"/>
      <c r="O4" s="434"/>
      <c r="P4" s="434"/>
      <c r="Q4" s="434"/>
      <c r="R4" s="434"/>
      <c r="S4" s="434"/>
      <c r="T4" s="434"/>
      <c r="U4" s="434"/>
    </row>
    <row r="5" spans="1:21" ht="5.25" customHeight="1">
      <c r="A5" s="748"/>
      <c r="B5" s="640"/>
      <c r="C5" s="640"/>
      <c r="D5" s="640"/>
      <c r="E5" s="640"/>
      <c r="F5" s="640"/>
      <c r="G5" s="640"/>
      <c r="H5" s="436"/>
      <c r="I5" s="436"/>
      <c r="J5" s="642"/>
      <c r="K5" s="436"/>
      <c r="L5" s="749"/>
      <c r="M5" s="434"/>
      <c r="N5" s="434"/>
      <c r="O5" s="434"/>
      <c r="P5" s="434"/>
      <c r="Q5" s="434"/>
      <c r="R5" s="434"/>
      <c r="S5" s="434"/>
      <c r="T5" s="434"/>
      <c r="U5" s="434"/>
    </row>
    <row r="6" spans="1:21" ht="16.5" thickBot="1">
      <c r="A6" s="1027" t="s">
        <v>797</v>
      </c>
      <c r="B6" s="1018"/>
      <c r="C6" s="1018"/>
      <c r="D6" s="1018"/>
      <c r="E6" s="1018"/>
      <c r="F6" s="222"/>
      <c r="G6" s="222"/>
      <c r="H6" s="225"/>
      <c r="I6" s="225"/>
      <c r="J6" s="223"/>
      <c r="K6" s="351" t="s">
        <v>446</v>
      </c>
      <c r="L6" s="226"/>
      <c r="M6" s="434"/>
      <c r="N6" s="434"/>
      <c r="O6" s="434"/>
      <c r="P6" s="434"/>
      <c r="Q6" s="434"/>
      <c r="R6" s="434"/>
      <c r="S6" s="434"/>
      <c r="T6" s="434"/>
      <c r="U6" s="434"/>
    </row>
    <row r="7" spans="1:21" ht="8.25" customHeight="1" thickBot="1" thickTop="1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</row>
    <row r="8" spans="1:21" ht="13.5" thickTop="1">
      <c r="A8" s="253"/>
      <c r="B8" s="167"/>
      <c r="C8" s="167"/>
      <c r="D8" s="167"/>
      <c r="E8" s="167"/>
      <c r="F8" s="167"/>
      <c r="G8" s="167"/>
      <c r="H8" s="254"/>
      <c r="I8" s="254"/>
      <c r="J8" s="255"/>
      <c r="K8" s="254"/>
      <c r="L8" s="168"/>
      <c r="M8" s="434"/>
      <c r="N8" s="434"/>
      <c r="O8" s="434"/>
      <c r="P8" s="434"/>
      <c r="Q8" s="434"/>
      <c r="R8" s="434"/>
      <c r="S8" s="434"/>
      <c r="T8" s="434"/>
      <c r="U8" s="434"/>
    </row>
    <row r="9" spans="1:21" ht="12.75">
      <c r="A9" s="179"/>
      <c r="B9" s="160"/>
      <c r="C9" s="160"/>
      <c r="D9" s="160"/>
      <c r="E9" s="959"/>
      <c r="F9" s="959" t="s">
        <v>641</v>
      </c>
      <c r="G9" s="959" t="s">
        <v>641</v>
      </c>
      <c r="H9" s="959" t="s">
        <v>641</v>
      </c>
      <c r="I9" s="124"/>
      <c r="J9" s="959" t="s">
        <v>641</v>
      </c>
      <c r="K9" s="959" t="s">
        <v>641</v>
      </c>
      <c r="L9" s="170"/>
      <c r="M9" s="434"/>
      <c r="N9" s="434"/>
      <c r="O9" s="434"/>
      <c r="P9" s="434"/>
      <c r="Q9" s="434"/>
      <c r="R9" s="434"/>
      <c r="S9" s="434"/>
      <c r="T9" s="434"/>
      <c r="U9" s="434"/>
    </row>
    <row r="10" spans="1:21" ht="12.75">
      <c r="A10" s="179"/>
      <c r="B10" s="160"/>
      <c r="C10" s="160" t="s">
        <v>410</v>
      </c>
      <c r="D10" s="160"/>
      <c r="E10" s="755" t="s">
        <v>346</v>
      </c>
      <c r="F10" s="756" t="s">
        <v>347</v>
      </c>
      <c r="G10" s="756" t="s">
        <v>289</v>
      </c>
      <c r="H10" s="757" t="s">
        <v>290</v>
      </c>
      <c r="I10" s="755" t="s">
        <v>291</v>
      </c>
      <c r="J10" s="755" t="s">
        <v>292</v>
      </c>
      <c r="K10" s="755" t="s">
        <v>293</v>
      </c>
      <c r="L10" s="170"/>
      <c r="M10" s="434"/>
      <c r="N10" s="434"/>
      <c r="O10" s="434"/>
      <c r="P10" s="434"/>
      <c r="Q10" s="434"/>
      <c r="R10" s="434"/>
      <c r="S10" s="434"/>
      <c r="T10" s="434"/>
      <c r="U10" s="434"/>
    </row>
    <row r="11" spans="1:21" ht="12.75">
      <c r="A11" s="539" t="s">
        <v>411</v>
      </c>
      <c r="B11" s="232"/>
      <c r="C11" s="233"/>
      <c r="D11" s="200"/>
      <c r="E11" s="363"/>
      <c r="F11" s="363"/>
      <c r="G11" s="363"/>
      <c r="H11" s="363"/>
      <c r="I11" s="363"/>
      <c r="J11" s="365"/>
      <c r="K11" s="366"/>
      <c r="L11" s="170"/>
      <c r="M11" s="434"/>
      <c r="N11" s="434"/>
      <c r="O11" s="434"/>
      <c r="P11" s="434"/>
      <c r="Q11" s="434"/>
      <c r="R11" s="434"/>
      <c r="S11" s="434"/>
      <c r="T11" s="434"/>
      <c r="U11" s="434"/>
    </row>
    <row r="12" spans="1:21" ht="12.75">
      <c r="A12" s="539" t="s">
        <v>412</v>
      </c>
      <c r="B12" s="232"/>
      <c r="C12" s="233"/>
      <c r="D12" s="200"/>
      <c r="E12" s="414">
        <v>581</v>
      </c>
      <c r="F12" s="414">
        <v>582</v>
      </c>
      <c r="G12" s="414">
        <v>583</v>
      </c>
      <c r="H12" s="414">
        <v>584</v>
      </c>
      <c r="I12" s="414">
        <v>585</v>
      </c>
      <c r="J12" s="414">
        <v>586</v>
      </c>
      <c r="K12" s="415">
        <v>587</v>
      </c>
      <c r="L12" s="170"/>
      <c r="M12" s="434"/>
      <c r="N12" s="434"/>
      <c r="O12" s="434"/>
      <c r="P12" s="434"/>
      <c r="Q12" s="434"/>
      <c r="R12" s="434"/>
      <c r="S12" s="434"/>
      <c r="T12" s="434"/>
      <c r="U12" s="434"/>
    </row>
    <row r="13" spans="1:21" ht="12.75">
      <c r="A13" s="539" t="s">
        <v>42</v>
      </c>
      <c r="B13" s="232"/>
      <c r="C13" s="233"/>
      <c r="D13" s="252">
        <v>1610</v>
      </c>
      <c r="E13" s="718"/>
      <c r="F13" s="719"/>
      <c r="G13" s="719"/>
      <c r="H13" s="718"/>
      <c r="I13" s="718"/>
      <c r="J13" s="718"/>
      <c r="K13" s="718"/>
      <c r="L13" s="170"/>
      <c r="M13" s="434"/>
      <c r="N13" s="434"/>
      <c r="O13" s="434"/>
      <c r="P13" s="434"/>
      <c r="Q13" s="434"/>
      <c r="R13" s="434"/>
      <c r="S13" s="434"/>
      <c r="T13" s="434"/>
      <c r="U13" s="434"/>
    </row>
    <row r="14" spans="1:21" ht="12.75">
      <c r="A14" s="539" t="s">
        <v>114</v>
      </c>
      <c r="B14" s="232"/>
      <c r="C14" s="233"/>
      <c r="D14" s="252">
        <v>1611</v>
      </c>
      <c r="E14" s="720"/>
      <c r="F14" s="719"/>
      <c r="G14" s="719"/>
      <c r="H14" s="720"/>
      <c r="I14" s="720"/>
      <c r="J14" s="720"/>
      <c r="K14" s="720"/>
      <c r="L14" s="170"/>
      <c r="M14" s="434"/>
      <c r="N14" s="434"/>
      <c r="O14" s="434"/>
      <c r="P14" s="434"/>
      <c r="Q14" s="434"/>
      <c r="R14" s="434"/>
      <c r="S14" s="434"/>
      <c r="T14" s="434"/>
      <c r="U14" s="434"/>
    </row>
    <row r="15" spans="1:21" ht="12.75">
      <c r="A15" s="230" t="s">
        <v>447</v>
      </c>
      <c r="B15" s="232"/>
      <c r="C15" s="233"/>
      <c r="D15" s="252">
        <v>1612</v>
      </c>
      <c r="E15" s="758"/>
      <c r="F15" s="758"/>
      <c r="G15" s="758"/>
      <c r="H15" s="758"/>
      <c r="I15" s="758"/>
      <c r="J15" s="758"/>
      <c r="K15" s="758"/>
      <c r="L15" s="170"/>
      <c r="M15" s="434"/>
      <c r="N15" s="434"/>
      <c r="O15" s="434"/>
      <c r="P15" s="434"/>
      <c r="Q15" s="434"/>
      <c r="R15" s="434"/>
      <c r="S15" s="434"/>
      <c r="T15" s="434"/>
      <c r="U15" s="434"/>
    </row>
    <row r="16" spans="1:21" ht="12.75">
      <c r="A16" s="545" t="s">
        <v>120</v>
      </c>
      <c r="B16" s="1112"/>
      <c r="C16" s="1112"/>
      <c r="D16" s="252">
        <v>1613</v>
      </c>
      <c r="E16" s="720"/>
      <c r="F16" s="719"/>
      <c r="G16" s="719"/>
      <c r="H16" s="720"/>
      <c r="I16" s="720"/>
      <c r="J16" s="720"/>
      <c r="K16" s="720"/>
      <c r="L16" s="170"/>
      <c r="M16" s="434"/>
      <c r="N16" s="434"/>
      <c r="O16" s="434"/>
      <c r="P16" s="434"/>
      <c r="Q16" s="434"/>
      <c r="R16" s="434"/>
      <c r="S16" s="434"/>
      <c r="T16" s="434"/>
      <c r="U16" s="434"/>
    </row>
    <row r="17" spans="1:21" ht="12.75">
      <c r="A17" s="545" t="s">
        <v>120</v>
      </c>
      <c r="B17" s="1113"/>
      <c r="C17" s="1113"/>
      <c r="D17" s="252">
        <v>1614</v>
      </c>
      <c r="E17" s="758"/>
      <c r="F17" s="758"/>
      <c r="G17" s="758"/>
      <c r="H17" s="758"/>
      <c r="I17" s="758"/>
      <c r="J17" s="758"/>
      <c r="K17" s="758"/>
      <c r="L17" s="170"/>
      <c r="M17" s="434"/>
      <c r="N17" s="434"/>
      <c r="O17" s="434"/>
      <c r="P17" s="434"/>
      <c r="Q17" s="434"/>
      <c r="R17" s="434"/>
      <c r="S17" s="434"/>
      <c r="T17" s="434"/>
      <c r="U17" s="434"/>
    </row>
    <row r="18" spans="1:21" ht="12.75">
      <c r="A18" s="545" t="s">
        <v>120</v>
      </c>
      <c r="B18" s="1113"/>
      <c r="C18" s="1113"/>
      <c r="D18" s="537">
        <v>1615</v>
      </c>
      <c r="E18" s="720"/>
      <c r="F18" s="719"/>
      <c r="G18" s="719"/>
      <c r="H18" s="720"/>
      <c r="I18" s="720"/>
      <c r="J18" s="720"/>
      <c r="K18" s="720"/>
      <c r="L18" s="170"/>
      <c r="M18" s="434"/>
      <c r="N18" s="434"/>
      <c r="O18" s="434"/>
      <c r="P18" s="434"/>
      <c r="Q18" s="434"/>
      <c r="R18" s="434"/>
      <c r="S18" s="434"/>
      <c r="T18" s="434"/>
      <c r="U18" s="434"/>
    </row>
    <row r="19" spans="1:21" ht="12.75">
      <c r="A19" s="545" t="s">
        <v>120</v>
      </c>
      <c r="B19" s="1113"/>
      <c r="C19" s="1113"/>
      <c r="D19" s="252">
        <v>1616</v>
      </c>
      <c r="E19" s="720"/>
      <c r="F19" s="719"/>
      <c r="G19" s="719"/>
      <c r="H19" s="720"/>
      <c r="I19" s="720"/>
      <c r="J19" s="720"/>
      <c r="K19" s="720"/>
      <c r="L19" s="170"/>
      <c r="M19" s="434"/>
      <c r="N19" s="434"/>
      <c r="O19" s="434"/>
      <c r="P19" s="434"/>
      <c r="Q19" s="434"/>
      <c r="R19" s="434"/>
      <c r="S19" s="434"/>
      <c r="T19" s="434"/>
      <c r="U19" s="434"/>
    </row>
    <row r="20" spans="1:21" ht="12.75">
      <c r="A20" s="545" t="s">
        <v>120</v>
      </c>
      <c r="B20" s="1110"/>
      <c r="C20" s="1110"/>
      <c r="D20" s="305">
        <v>1617</v>
      </c>
      <c r="E20" s="720"/>
      <c r="F20" s="719"/>
      <c r="G20" s="719"/>
      <c r="H20" s="720"/>
      <c r="I20" s="720"/>
      <c r="J20" s="720"/>
      <c r="K20" s="720"/>
      <c r="L20" s="170"/>
      <c r="M20" s="434"/>
      <c r="N20" s="434"/>
      <c r="O20" s="434"/>
      <c r="P20" s="434"/>
      <c r="Q20" s="434"/>
      <c r="R20" s="434"/>
      <c r="S20" s="434"/>
      <c r="T20" s="434"/>
      <c r="U20" s="434"/>
    </row>
    <row r="21" spans="1:21" ht="12.75">
      <c r="A21" s="545" t="s">
        <v>120</v>
      </c>
      <c r="B21" s="1110"/>
      <c r="C21" s="1110"/>
      <c r="D21" s="305">
        <v>1618</v>
      </c>
      <c r="E21" s="720"/>
      <c r="F21" s="719"/>
      <c r="G21" s="719"/>
      <c r="H21" s="720"/>
      <c r="I21" s="720"/>
      <c r="J21" s="720"/>
      <c r="K21" s="720"/>
      <c r="L21" s="170"/>
      <c r="M21" s="434"/>
      <c r="N21" s="434"/>
      <c r="O21" s="434"/>
      <c r="P21" s="434"/>
      <c r="Q21" s="434"/>
      <c r="R21" s="434"/>
      <c r="S21" s="434"/>
      <c r="T21" s="434"/>
      <c r="U21" s="434"/>
    </row>
    <row r="22" spans="1:21" ht="12.75">
      <c r="A22" s="545" t="s">
        <v>414</v>
      </c>
      <c r="B22" s="547"/>
      <c r="C22" s="546"/>
      <c r="D22" s="305">
        <v>1619</v>
      </c>
      <c r="E22" s="721">
        <f>SUM(E13:E21)</f>
        <v>0</v>
      </c>
      <c r="F22" s="721">
        <f aca="true" t="shared" si="0" ref="F22:K22">SUM(F13:F21)</f>
        <v>0</v>
      </c>
      <c r="G22" s="721">
        <f t="shared" si="0"/>
        <v>0</v>
      </c>
      <c r="H22" s="721">
        <f t="shared" si="0"/>
        <v>0</v>
      </c>
      <c r="I22" s="721">
        <f t="shared" si="0"/>
        <v>0</v>
      </c>
      <c r="J22" s="721">
        <f t="shared" si="0"/>
        <v>0</v>
      </c>
      <c r="K22" s="721">
        <f t="shared" si="0"/>
        <v>0</v>
      </c>
      <c r="L22" s="170"/>
      <c r="M22" s="434"/>
      <c r="N22" s="434"/>
      <c r="O22" s="434"/>
      <c r="P22" s="434"/>
      <c r="Q22" s="434"/>
      <c r="R22" s="434"/>
      <c r="S22" s="434"/>
      <c r="T22" s="434"/>
      <c r="U22" s="434"/>
    </row>
    <row r="23" spans="1:21" ht="12.75">
      <c r="A23" s="539"/>
      <c r="B23" s="192"/>
      <c r="C23" s="192"/>
      <c r="D23" s="192"/>
      <c r="E23" s="561"/>
      <c r="F23" s="561"/>
      <c r="G23" s="561"/>
      <c r="H23" s="561"/>
      <c r="I23" s="561"/>
      <c r="J23" s="576"/>
      <c r="K23" s="561"/>
      <c r="L23" s="170"/>
      <c r="M23" s="434"/>
      <c r="N23" s="434"/>
      <c r="O23" s="434"/>
      <c r="P23" s="434"/>
      <c r="Q23" s="434"/>
      <c r="R23" s="434"/>
      <c r="S23" s="434"/>
      <c r="T23" s="434"/>
      <c r="U23" s="434"/>
    </row>
    <row r="24" spans="1:21" ht="12.75">
      <c r="A24" s="179" t="s">
        <v>413</v>
      </c>
      <c r="B24" s="192"/>
      <c r="C24" s="192"/>
      <c r="D24" s="192"/>
      <c r="E24" s="561"/>
      <c r="F24" s="561"/>
      <c r="G24" s="561"/>
      <c r="H24" s="561"/>
      <c r="I24" s="561"/>
      <c r="J24" s="576"/>
      <c r="K24" s="561"/>
      <c r="L24" s="170"/>
      <c r="M24" s="434"/>
      <c r="N24" s="434"/>
      <c r="O24" s="434"/>
      <c r="P24" s="434"/>
      <c r="Q24" s="434"/>
      <c r="R24" s="434"/>
      <c r="S24" s="434"/>
      <c r="T24" s="434"/>
      <c r="U24" s="434"/>
    </row>
    <row r="25" spans="1:21" ht="12.75">
      <c r="A25" s="230" t="s">
        <v>357</v>
      </c>
      <c r="B25" s="192"/>
      <c r="C25" s="231"/>
      <c r="D25" s="252">
        <v>1620</v>
      </c>
      <c r="E25" s="759"/>
      <c r="F25" s="759"/>
      <c r="G25" s="759"/>
      <c r="H25" s="724"/>
      <c r="I25" s="724"/>
      <c r="J25" s="724"/>
      <c r="K25" s="724"/>
      <c r="L25" s="170"/>
      <c r="M25" s="434"/>
      <c r="N25" s="434"/>
      <c r="O25" s="434"/>
      <c r="P25" s="434"/>
      <c r="Q25" s="434"/>
      <c r="R25" s="434"/>
      <c r="S25" s="434"/>
      <c r="T25" s="434"/>
      <c r="U25" s="434"/>
    </row>
    <row r="26" spans="1:21" ht="12.75">
      <c r="A26" s="230" t="s">
        <v>45</v>
      </c>
      <c r="B26" s="192"/>
      <c r="C26" s="192"/>
      <c r="D26" s="252">
        <v>1621</v>
      </c>
      <c r="E26" s="759"/>
      <c r="F26" s="759"/>
      <c r="G26" s="759"/>
      <c r="H26" s="760"/>
      <c r="I26" s="760"/>
      <c r="J26" s="760"/>
      <c r="K26" s="760"/>
      <c r="L26" s="170"/>
      <c r="M26" s="434"/>
      <c r="N26" s="434"/>
      <c r="O26" s="434"/>
      <c r="P26" s="434"/>
      <c r="Q26" s="434"/>
      <c r="R26" s="434"/>
      <c r="S26" s="434"/>
      <c r="T26" s="434"/>
      <c r="U26" s="434"/>
    </row>
    <row r="27" spans="1:21" ht="12.75">
      <c r="A27" s="230" t="s">
        <v>35</v>
      </c>
      <c r="B27" s="192"/>
      <c r="C27" s="192"/>
      <c r="D27" s="252">
        <v>1622</v>
      </c>
      <c r="E27" s="724"/>
      <c r="F27" s="724"/>
      <c r="G27" s="724"/>
      <c r="H27" s="724"/>
      <c r="I27" s="724"/>
      <c r="J27" s="724"/>
      <c r="K27" s="724"/>
      <c r="L27" s="170"/>
      <c r="M27" s="434"/>
      <c r="N27" s="434"/>
      <c r="O27" s="434"/>
      <c r="P27" s="434"/>
      <c r="Q27" s="434"/>
      <c r="R27" s="434"/>
      <c r="S27" s="434"/>
      <c r="T27" s="434"/>
      <c r="U27" s="434"/>
    </row>
    <row r="28" spans="1:21" ht="12.75">
      <c r="A28" s="230" t="s">
        <v>36</v>
      </c>
      <c r="B28" s="192"/>
      <c r="C28" s="192"/>
      <c r="D28" s="252">
        <v>1623</v>
      </c>
      <c r="E28" s="724"/>
      <c r="F28" s="724"/>
      <c r="G28" s="724"/>
      <c r="H28" s="724"/>
      <c r="I28" s="724"/>
      <c r="J28" s="724"/>
      <c r="K28" s="724"/>
      <c r="L28" s="170"/>
      <c r="M28" s="434"/>
      <c r="N28" s="434"/>
      <c r="O28" s="434"/>
      <c r="P28" s="434"/>
      <c r="Q28" s="434"/>
      <c r="R28" s="434"/>
      <c r="S28" s="434"/>
      <c r="T28" s="434"/>
      <c r="U28" s="434"/>
    </row>
    <row r="29" spans="1:21" ht="12.75">
      <c r="A29" s="230" t="s">
        <v>120</v>
      </c>
      <c r="B29" s="1111"/>
      <c r="C29" s="1111"/>
      <c r="D29" s="252">
        <v>1624</v>
      </c>
      <c r="E29" s="724"/>
      <c r="F29" s="724"/>
      <c r="G29" s="724"/>
      <c r="H29" s="724"/>
      <c r="I29" s="724"/>
      <c r="J29" s="724"/>
      <c r="K29" s="724"/>
      <c r="L29" s="170"/>
      <c r="M29" s="434"/>
      <c r="N29" s="434"/>
      <c r="O29" s="434"/>
      <c r="P29" s="434"/>
      <c r="Q29" s="434"/>
      <c r="R29" s="434"/>
      <c r="S29" s="434"/>
      <c r="T29" s="434"/>
      <c r="U29" s="434"/>
    </row>
    <row r="30" spans="1:21" ht="12.75">
      <c r="A30" s="230" t="s">
        <v>778</v>
      </c>
      <c r="B30" s="192"/>
      <c r="C30" s="192"/>
      <c r="D30" s="537">
        <v>1625</v>
      </c>
      <c r="E30" s="728">
        <f aca="true" t="shared" si="1" ref="E30:K30">SUM(E25:E29)</f>
        <v>0</v>
      </c>
      <c r="F30" s="728">
        <f t="shared" si="1"/>
        <v>0</v>
      </c>
      <c r="G30" s="728">
        <f t="shared" si="1"/>
        <v>0</v>
      </c>
      <c r="H30" s="728">
        <f t="shared" si="1"/>
        <v>0</v>
      </c>
      <c r="I30" s="728">
        <f t="shared" si="1"/>
        <v>0</v>
      </c>
      <c r="J30" s="728">
        <f t="shared" si="1"/>
        <v>0</v>
      </c>
      <c r="K30" s="728">
        <f t="shared" si="1"/>
        <v>0</v>
      </c>
      <c r="L30" s="170"/>
      <c r="M30" s="434"/>
      <c r="N30" s="434"/>
      <c r="O30" s="434"/>
      <c r="P30" s="434"/>
      <c r="Q30" s="434"/>
      <c r="R30" s="434"/>
      <c r="S30" s="434"/>
      <c r="T30" s="434"/>
      <c r="U30" s="434"/>
    </row>
    <row r="31" spans="1:21" ht="12.75">
      <c r="A31" s="539" t="s">
        <v>72</v>
      </c>
      <c r="B31" s="540"/>
      <c r="C31" s="192"/>
      <c r="D31" s="252">
        <v>1626</v>
      </c>
      <c r="E31" s="724"/>
      <c r="F31" s="724"/>
      <c r="G31" s="724"/>
      <c r="H31" s="725"/>
      <c r="I31" s="725"/>
      <c r="J31" s="725"/>
      <c r="K31" s="725"/>
      <c r="L31" s="170"/>
      <c r="M31" s="434"/>
      <c r="N31" s="434"/>
      <c r="O31" s="434"/>
      <c r="P31" s="434"/>
      <c r="Q31" s="434"/>
      <c r="R31" s="434"/>
      <c r="S31" s="434"/>
      <c r="T31" s="434"/>
      <c r="U31" s="434"/>
    </row>
    <row r="32" spans="1:21" ht="12.75">
      <c r="A32" s="539" t="s">
        <v>83</v>
      </c>
      <c r="B32" s="540"/>
      <c r="C32" s="192"/>
      <c r="D32" s="252">
        <v>1627</v>
      </c>
      <c r="E32" s="724"/>
      <c r="F32" s="724"/>
      <c r="G32" s="724"/>
      <c r="H32" s="725"/>
      <c r="I32" s="725"/>
      <c r="J32" s="725"/>
      <c r="K32" s="725"/>
      <c r="L32" s="170"/>
      <c r="M32" s="434"/>
      <c r="N32" s="434"/>
      <c r="O32" s="434"/>
      <c r="P32" s="434"/>
      <c r="Q32" s="434"/>
      <c r="R32" s="434"/>
      <c r="S32" s="434"/>
      <c r="T32" s="434"/>
      <c r="U32" s="434"/>
    </row>
    <row r="33" spans="1:21" ht="12.75">
      <c r="A33" s="539" t="s">
        <v>122</v>
      </c>
      <c r="B33" s="160"/>
      <c r="C33" s="160"/>
      <c r="D33" s="535">
        <v>1628</v>
      </c>
      <c r="E33" s="726">
        <f aca="true" t="shared" si="2" ref="E33:K33">SUM(E30:E32)</f>
        <v>0</v>
      </c>
      <c r="F33" s="726">
        <f t="shared" si="2"/>
        <v>0</v>
      </c>
      <c r="G33" s="726">
        <f t="shared" si="2"/>
        <v>0</v>
      </c>
      <c r="H33" s="726">
        <f t="shared" si="2"/>
        <v>0</v>
      </c>
      <c r="I33" s="726">
        <f t="shared" si="2"/>
        <v>0</v>
      </c>
      <c r="J33" s="726">
        <f t="shared" si="2"/>
        <v>0</v>
      </c>
      <c r="K33" s="726">
        <f t="shared" si="2"/>
        <v>0</v>
      </c>
      <c r="L33" s="170"/>
      <c r="M33" s="434"/>
      <c r="N33" s="434"/>
      <c r="O33" s="434"/>
      <c r="P33" s="434"/>
      <c r="Q33" s="434"/>
      <c r="R33" s="434"/>
      <c r="S33" s="434"/>
      <c r="T33" s="434"/>
      <c r="U33" s="434"/>
    </row>
    <row r="34" spans="1:21" ht="12.75">
      <c r="A34" s="539"/>
      <c r="B34" s="160"/>
      <c r="C34" s="160"/>
      <c r="D34" s="160"/>
      <c r="E34" s="577"/>
      <c r="F34" s="577"/>
      <c r="G34" s="577"/>
      <c r="H34" s="577"/>
      <c r="I34" s="577"/>
      <c r="J34" s="578"/>
      <c r="K34" s="577"/>
      <c r="L34" s="170"/>
      <c r="M34" s="434"/>
      <c r="N34" s="434"/>
      <c r="O34" s="434"/>
      <c r="P34" s="434"/>
      <c r="Q34" s="434"/>
      <c r="R34" s="434"/>
      <c r="S34" s="434"/>
      <c r="T34" s="434"/>
      <c r="U34" s="434"/>
    </row>
    <row r="35" spans="1:21" ht="13.5" thickBot="1">
      <c r="A35" s="541" t="s">
        <v>448</v>
      </c>
      <c r="B35" s="187"/>
      <c r="C35" s="187"/>
      <c r="D35" s="536">
        <v>1629</v>
      </c>
      <c r="E35" s="761">
        <f aca="true" t="shared" si="3" ref="E35:K35">E22-E33</f>
        <v>0</v>
      </c>
      <c r="F35" s="761">
        <f t="shared" si="3"/>
        <v>0</v>
      </c>
      <c r="G35" s="761">
        <f t="shared" si="3"/>
        <v>0</v>
      </c>
      <c r="H35" s="761">
        <f t="shared" si="3"/>
        <v>0</v>
      </c>
      <c r="I35" s="761">
        <f t="shared" si="3"/>
        <v>0</v>
      </c>
      <c r="J35" s="761">
        <f t="shared" si="3"/>
        <v>0</v>
      </c>
      <c r="K35" s="761">
        <f t="shared" si="3"/>
        <v>0</v>
      </c>
      <c r="L35" s="176"/>
      <c r="M35" s="434"/>
      <c r="N35" s="434"/>
      <c r="O35" s="434"/>
      <c r="P35" s="434"/>
      <c r="Q35" s="434"/>
      <c r="R35" s="434"/>
      <c r="S35" s="434"/>
      <c r="T35" s="434"/>
      <c r="U35" s="434"/>
    </row>
    <row r="36" spans="1:21" ht="13.5" thickTop="1">
      <c r="A36" s="754" t="str">
        <f>+VersionDate</f>
        <v>MMAH 10/12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</row>
    <row r="37" spans="1:21" ht="12.75">
      <c r="A37" s="75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</row>
    <row r="38" spans="1:21" ht="12.75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</row>
    <row r="39" spans="1:21" ht="12.75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</row>
    <row r="40" spans="1:21" ht="12.75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</row>
    <row r="41" spans="1:21" ht="12.75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</row>
    <row r="42" spans="1:21" ht="12.75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</row>
    <row r="43" spans="1:21" ht="12.75">
      <c r="A43" s="434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</row>
    <row r="44" spans="1:21" ht="12.75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</row>
    <row r="45" spans="1:21" ht="12.75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</row>
    <row r="46" spans="1:21" ht="12.75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</row>
    <row r="47" spans="1:21" ht="12.75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</row>
    <row r="48" spans="1:21" ht="12.75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</row>
    <row r="49" spans="1:21" ht="12.75">
      <c r="A49" s="434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</row>
    <row r="50" spans="1:21" ht="12.75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</row>
    <row r="51" spans="1:21" ht="12.75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</row>
    <row r="52" spans="1:21" ht="12.75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</row>
    <row r="53" spans="1:21" ht="12.75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</row>
    <row r="54" spans="1:21" ht="12.75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</row>
    <row r="55" spans="1:21" ht="12.75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</row>
    <row r="56" spans="1:21" ht="12.75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</row>
    <row r="57" spans="1:21" ht="12.75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</row>
    <row r="58" spans="1:21" ht="12.75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</row>
    <row r="59" spans="1:21" ht="12.75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</row>
    <row r="60" spans="1:21" ht="12.75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</row>
    <row r="61" spans="1:21" ht="12.75">
      <c r="A61" s="434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</row>
    <row r="62" spans="1:21" ht="12.75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</row>
    <row r="63" spans="1:21" ht="12.75">
      <c r="A63" s="434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</row>
    <row r="64" spans="1:21" ht="12.75">
      <c r="A64" s="434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</row>
    <row r="65" spans="1:21" ht="12.75">
      <c r="A65" s="434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</row>
    <row r="66" spans="1:21" ht="12.75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</row>
    <row r="67" spans="1:21" ht="12.75">
      <c r="A67" s="434"/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</row>
    <row r="68" spans="1:21" ht="12.75">
      <c r="A68" s="434"/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</row>
    <row r="69" spans="1:21" ht="12.75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</row>
    <row r="70" spans="1:21" ht="12.75">
      <c r="A70" s="434"/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</row>
    <row r="71" spans="1:21" ht="12.75">
      <c r="A71" s="434"/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</row>
    <row r="72" spans="1:21" ht="12.75">
      <c r="A72" s="434"/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</row>
    <row r="73" spans="1:21" ht="12.75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</row>
    <row r="74" spans="1:21" ht="12.75">
      <c r="A74" s="434"/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</row>
    <row r="75" spans="1:21" ht="12.75">
      <c r="A75" s="434"/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</row>
    <row r="76" spans="1:21" ht="12.75">
      <c r="A76" s="434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</row>
    <row r="77" spans="1:21" ht="12.75">
      <c r="A77" s="434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</row>
    <row r="78" spans="1:21" ht="12.75">
      <c r="A78" s="434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</row>
    <row r="79" spans="1:21" ht="12.75">
      <c r="A79" s="434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</row>
    <row r="80" spans="1:21" ht="12.75">
      <c r="A80" s="434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</row>
    <row r="81" spans="1:21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</row>
    <row r="82" spans="1:21" ht="12.75">
      <c r="A82" s="434"/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</row>
    <row r="83" spans="1:21" ht="12.75">
      <c r="A83" s="434"/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</row>
    <row r="84" spans="1:21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</row>
    <row r="85" spans="1:21" ht="12.75">
      <c r="A85" s="434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</row>
    <row r="86" spans="1:21" ht="12.75">
      <c r="A86" s="434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</row>
    <row r="87" spans="1:21" ht="12.75">
      <c r="A87" s="434"/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</row>
    <row r="88" spans="1:21" ht="12.75">
      <c r="A88" s="434"/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</row>
    <row r="89" spans="1:21" ht="12.75">
      <c r="A89" s="434"/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</row>
    <row r="90" spans="1:21" ht="12.75">
      <c r="A90" s="434"/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</row>
    <row r="91" spans="1:21" ht="12.75">
      <c r="A91" s="434"/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</row>
    <row r="92" spans="1:21" ht="12.75">
      <c r="A92" s="434"/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</row>
    <row r="93" spans="1:21" ht="12.75">
      <c r="A93" s="434"/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</row>
    <row r="94" spans="1:21" ht="12.7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</row>
    <row r="95" spans="1:21" ht="12.7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</row>
    <row r="96" spans="1:21" ht="12.75">
      <c r="A96" s="434"/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</row>
    <row r="97" spans="1:21" ht="12.75">
      <c r="A97" s="434"/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</row>
    <row r="98" spans="1:21" ht="12.75">
      <c r="A98" s="434"/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</row>
    <row r="99" spans="1:21" ht="12.75">
      <c r="A99" s="434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</row>
    <row r="100" spans="1:21" ht="12.75">
      <c r="A100" s="434"/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</row>
    <row r="101" spans="1:21" ht="12.75">
      <c r="A101" s="434"/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</row>
    <row r="102" spans="1:21" ht="12.75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</row>
    <row r="103" spans="1:21" ht="12.75">
      <c r="A103" s="434"/>
      <c r="B103" s="434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</row>
    <row r="104" spans="1:21" ht="12.75">
      <c r="A104" s="434"/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</row>
    <row r="105" spans="1:21" ht="12.75">
      <c r="A105" s="434"/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</row>
    <row r="106" spans="1:21" ht="12.75">
      <c r="A106" s="434"/>
      <c r="B106" s="434"/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</row>
    <row r="107" spans="1:21" ht="12.75">
      <c r="A107" s="434"/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</row>
    <row r="108" spans="1:21" ht="12.75">
      <c r="A108" s="434"/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/>
      <c r="U108" s="434"/>
    </row>
    <row r="109" spans="1:21" ht="12.75">
      <c r="A109" s="434"/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</row>
    <row r="110" spans="1:21" ht="12.75">
      <c r="A110" s="434"/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4"/>
      <c r="U110" s="434"/>
    </row>
    <row r="111" spans="1:21" ht="12.75">
      <c r="A111" s="434"/>
      <c r="B111" s="434"/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  <c r="R111" s="434"/>
      <c r="S111" s="434"/>
      <c r="T111" s="434"/>
      <c r="U111" s="434"/>
    </row>
    <row r="112" spans="1:21" ht="12.75">
      <c r="A112" s="434"/>
      <c r="B112" s="434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434"/>
      <c r="U112" s="434"/>
    </row>
    <row r="113" spans="1:21" ht="12.75">
      <c r="A113" s="434"/>
      <c r="B113" s="434"/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</row>
    <row r="114" spans="1:21" ht="12.75">
      <c r="A114" s="434"/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</row>
    <row r="115" spans="1:21" ht="12.75">
      <c r="A115" s="434"/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434"/>
      <c r="U115" s="434"/>
    </row>
    <row r="116" spans="1:16" ht="12.75">
      <c r="A116" s="434"/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</row>
    <row r="117" spans="1:16" ht="12.75">
      <c r="A117" s="434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</row>
    <row r="118" spans="1:16" ht="12.75">
      <c r="A118" s="434"/>
      <c r="B118" s="434"/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</row>
    <row r="119" spans="1:16" ht="12.75">
      <c r="A119" s="434"/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</row>
    <row r="120" spans="1:16" ht="12.75">
      <c r="A120" s="434"/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</row>
    <row r="121" spans="1:16" ht="12.75">
      <c r="A121" s="434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</row>
    <row r="122" spans="1:16" ht="12.75">
      <c r="A122" s="434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</row>
    <row r="123" spans="1:16" ht="12.75">
      <c r="A123" s="434"/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</row>
    <row r="124" spans="1:16" ht="12.75">
      <c r="A124" s="434"/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</row>
    <row r="125" spans="1:16" ht="12.75">
      <c r="A125" s="434"/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</row>
    <row r="126" spans="1:16" ht="12.75">
      <c r="A126" s="434"/>
      <c r="B126" s="434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</row>
    <row r="127" spans="1:16" ht="12.75">
      <c r="A127" s="434"/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</row>
    <row r="128" spans="1:16" ht="12.75">
      <c r="A128" s="434"/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</row>
    <row r="129" spans="1:16" ht="12.75">
      <c r="A129" s="434"/>
      <c r="B129" s="434"/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</row>
    <row r="130" spans="1:16" ht="12.75">
      <c r="A130" s="434"/>
      <c r="B130" s="434"/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</row>
    <row r="131" spans="1:16" ht="12.75">
      <c r="A131" s="434"/>
      <c r="B131" s="434"/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</row>
    <row r="132" spans="1:16" ht="12.75">
      <c r="A132" s="434"/>
      <c r="B132" s="434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</row>
    <row r="133" spans="1:16" ht="12.75">
      <c r="A133" s="434"/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</row>
    <row r="134" spans="1:16" ht="12.75">
      <c r="A134" s="434"/>
      <c r="B134" s="434"/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</row>
    <row r="135" spans="1:16" ht="12.75">
      <c r="A135" s="434"/>
      <c r="B135" s="434"/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</row>
    <row r="136" spans="1:16" ht="12.75">
      <c r="A136" s="434"/>
      <c r="B136" s="434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</row>
    <row r="137" spans="1:16" ht="12.75">
      <c r="A137" s="434"/>
      <c r="B137" s="434"/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</row>
    <row r="138" spans="1:16" ht="12.75">
      <c r="A138" s="434"/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</row>
    <row r="139" spans="1:16" ht="12.75">
      <c r="A139" s="434"/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</row>
    <row r="140" spans="1:16" ht="12.75">
      <c r="A140" s="434"/>
      <c r="B140" s="434"/>
      <c r="C140" s="434"/>
      <c r="D140" s="434"/>
      <c r="E140" s="434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</row>
    <row r="141" spans="1:16" ht="12.75">
      <c r="A141" s="434"/>
      <c r="B141" s="434"/>
      <c r="C141" s="434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</row>
    <row r="142" spans="1:16" ht="12.75">
      <c r="A142" s="434"/>
      <c r="B142" s="434"/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</row>
    <row r="143" spans="1:16" ht="12.75">
      <c r="A143" s="434"/>
      <c r="B143" s="434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</row>
    <row r="144" spans="1:16" ht="12.75">
      <c r="A144" s="434"/>
      <c r="B144" s="434"/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</row>
    <row r="145" spans="1:16" ht="12.75">
      <c r="A145" s="434"/>
      <c r="B145" s="434"/>
      <c r="C145" s="43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</row>
    <row r="146" spans="1:16" ht="12.75">
      <c r="A146" s="434"/>
      <c r="B146" s="434"/>
      <c r="C146" s="43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</row>
    <row r="147" spans="1:16" ht="12.75">
      <c r="A147" s="434"/>
      <c r="B147" s="434"/>
      <c r="C147" s="434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</row>
    <row r="148" spans="1:16" ht="12.75">
      <c r="A148" s="434"/>
      <c r="B148" s="434"/>
      <c r="C148" s="434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</row>
    <row r="149" spans="1:16" ht="12.75">
      <c r="A149" s="434"/>
      <c r="B149" s="434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</row>
    <row r="150" spans="1:16" ht="12.75">
      <c r="A150" s="434"/>
      <c r="B150" s="434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</row>
    <row r="151" spans="1:16" ht="12.75">
      <c r="A151" s="434"/>
      <c r="B151" s="434"/>
      <c r="C151" s="434"/>
      <c r="D151" s="434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</row>
    <row r="152" spans="1:16" ht="12.75">
      <c r="A152" s="434"/>
      <c r="B152" s="434"/>
      <c r="C152" s="434"/>
      <c r="D152" s="434"/>
      <c r="E152" s="434"/>
      <c r="F152" s="434"/>
      <c r="G152" s="434"/>
      <c r="H152" s="434"/>
      <c r="I152" s="434"/>
      <c r="J152" s="434"/>
      <c r="K152" s="434"/>
      <c r="L152" s="434"/>
      <c r="M152" s="434"/>
      <c r="N152" s="434"/>
      <c r="O152" s="434"/>
      <c r="P152" s="434"/>
    </row>
    <row r="153" spans="1:16" ht="12.75">
      <c r="A153" s="434"/>
      <c r="B153" s="434"/>
      <c r="C153" s="434"/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</row>
    <row r="154" spans="1:16" ht="12.75">
      <c r="A154" s="434"/>
      <c r="B154" s="434"/>
      <c r="C154" s="434"/>
      <c r="D154" s="434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</row>
    <row r="155" spans="1:16" ht="12.75">
      <c r="A155" s="434"/>
      <c r="B155" s="434"/>
      <c r="C155" s="43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4"/>
      <c r="P155" s="434"/>
    </row>
    <row r="156" spans="1:16" ht="12.75">
      <c r="A156" s="434"/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</row>
  </sheetData>
  <sheetProtection password="CCBE" sheet="1" selectLockedCells="1"/>
  <mergeCells count="7">
    <mergeCell ref="B20:C20"/>
    <mergeCell ref="B21:C21"/>
    <mergeCell ref="B29:C29"/>
    <mergeCell ref="B16:C16"/>
    <mergeCell ref="B17:C17"/>
    <mergeCell ref="B18:C18"/>
    <mergeCell ref="B19:C19"/>
  </mergeCells>
  <printOptions/>
  <pageMargins left="0.75" right="0.75" top="1" bottom="1" header="0.5" footer="0.5"/>
  <pageSetup horizontalDpi="600" verticalDpi="600" orientation="landscape" scale="82" r:id="rId1"/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X68"/>
  <sheetViews>
    <sheetView showRowColHeaders="0" zoomScalePageLayoutView="0" workbookViewId="0" topLeftCell="A1">
      <selection activeCell="C17" sqref="C17"/>
    </sheetView>
  </sheetViews>
  <sheetFormatPr defaultColWidth="9.140625" defaultRowHeight="12.75"/>
  <cols>
    <col min="1" max="1" width="2.7109375" style="0" customWidth="1"/>
    <col min="2" max="2" width="1.28515625" style="0" customWidth="1"/>
    <col min="3" max="3" width="20.7109375" style="0" customWidth="1"/>
    <col min="4" max="4" width="4.421875" style="0" customWidth="1"/>
    <col min="5" max="5" width="3.8515625" style="0" customWidth="1"/>
    <col min="6" max="6" width="4.421875" style="0" customWidth="1"/>
    <col min="7" max="7" width="3.8515625" style="0" customWidth="1"/>
    <col min="8" max="27" width="4.140625" style="0" customWidth="1"/>
    <col min="28" max="28" width="7.00390625" style="0" customWidth="1"/>
    <col min="29" max="29" width="8.00390625" style="0" customWidth="1"/>
    <col min="30" max="30" width="9.421875" style="0" customWidth="1"/>
  </cols>
  <sheetData>
    <row r="1" spans="1:50" ht="7.5" customHeight="1" thickBot="1">
      <c r="A1" s="978"/>
      <c r="B1" s="979" t="s">
        <v>338</v>
      </c>
      <c r="C1" s="979"/>
      <c r="D1" s="979"/>
      <c r="E1" s="979"/>
      <c r="F1" s="979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5"/>
      <c r="AQ1" s="775"/>
      <c r="AR1" s="775"/>
      <c r="AS1" s="775"/>
      <c r="AT1" s="775"/>
      <c r="AU1" s="775"/>
      <c r="AV1" s="775"/>
      <c r="AW1" s="775"/>
      <c r="AX1" s="775"/>
    </row>
    <row r="2" spans="1:50" ht="19.5" customHeight="1" thickTop="1">
      <c r="A2" s="648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769"/>
      <c r="Z2" s="769"/>
      <c r="AA2" s="769"/>
      <c r="AB2" s="769"/>
      <c r="AC2" s="769"/>
      <c r="AD2" s="770" t="s">
        <v>59</v>
      </c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5"/>
      <c r="AQ2" s="775"/>
      <c r="AR2" s="775"/>
      <c r="AS2" s="775"/>
      <c r="AT2" s="775"/>
      <c r="AU2" s="775"/>
      <c r="AV2" s="775"/>
      <c r="AW2" s="775"/>
      <c r="AX2" s="775"/>
    </row>
    <row r="3" spans="1:50" ht="21" customHeight="1">
      <c r="A3" s="650" t="s">
        <v>338</v>
      </c>
      <c r="B3" s="401"/>
      <c r="C3" s="401"/>
      <c r="D3" s="401"/>
      <c r="E3" s="401"/>
      <c r="F3" s="667"/>
      <c r="G3" s="401"/>
      <c r="H3" s="646"/>
      <c r="I3" s="646"/>
      <c r="J3" s="401"/>
      <c r="K3" s="401"/>
      <c r="L3" s="647"/>
      <c r="M3" s="647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654"/>
      <c r="Z3" s="654"/>
      <c r="AA3" s="654"/>
      <c r="AB3" s="654"/>
      <c r="AC3" s="654"/>
      <c r="AD3" s="655" t="s">
        <v>60</v>
      </c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5"/>
      <c r="AQ3" s="775"/>
      <c r="AR3" s="775"/>
      <c r="AS3" s="775"/>
      <c r="AT3" s="775"/>
      <c r="AU3" s="775"/>
      <c r="AV3" s="775"/>
      <c r="AW3" s="775"/>
      <c r="AX3" s="775"/>
    </row>
    <row r="4" spans="1:50" ht="18.75" customHeight="1">
      <c r="A4" s="651"/>
      <c r="B4" s="401"/>
      <c r="C4" s="401"/>
      <c r="D4" s="401"/>
      <c r="E4" s="401"/>
      <c r="F4" s="401"/>
      <c r="G4" s="401"/>
      <c r="H4" s="401"/>
      <c r="I4" s="401"/>
      <c r="J4" s="401"/>
      <c r="K4" s="401" t="s">
        <v>632</v>
      </c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654"/>
      <c r="Z4" s="654"/>
      <c r="AA4" s="654"/>
      <c r="AB4" s="654"/>
      <c r="AC4" s="654"/>
      <c r="AD4" s="656" t="s">
        <v>337</v>
      </c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5"/>
      <c r="AQ4" s="775"/>
      <c r="AR4" s="775"/>
      <c r="AS4" s="775"/>
      <c r="AT4" s="775"/>
      <c r="AU4" s="775"/>
      <c r="AV4" s="775"/>
      <c r="AW4" s="775"/>
      <c r="AX4" s="775"/>
    </row>
    <row r="5" spans="1:50" ht="18.75" customHeight="1" thickBot="1">
      <c r="A5" s="651"/>
      <c r="B5" s="401"/>
      <c r="C5" s="679">
        <f>+YearEnd</f>
        <v>41274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654"/>
      <c r="Z5" s="654"/>
      <c r="AA5" s="654"/>
      <c r="AB5" s="654"/>
      <c r="AC5" s="654"/>
      <c r="AD5" s="839">
        <f>+CorpName</f>
        <v>0</v>
      </c>
      <c r="AE5" s="776"/>
      <c r="AF5" s="776"/>
      <c r="AG5" s="776"/>
      <c r="AH5" s="776"/>
      <c r="AI5" s="776"/>
      <c r="AJ5" s="776"/>
      <c r="AK5" s="776"/>
      <c r="AL5" s="776"/>
      <c r="AM5" s="776"/>
      <c r="AN5" s="776"/>
      <c r="AO5" s="776"/>
      <c r="AP5" s="775"/>
      <c r="AQ5" s="775"/>
      <c r="AR5" s="775"/>
      <c r="AS5" s="775"/>
      <c r="AT5" s="775"/>
      <c r="AU5" s="775"/>
      <c r="AV5" s="775"/>
      <c r="AW5" s="775"/>
      <c r="AX5" s="775"/>
    </row>
    <row r="6" spans="1:50" ht="16.5" customHeight="1" thickBot="1" thickTop="1">
      <c r="A6" s="830"/>
      <c r="B6" s="831"/>
      <c r="C6" s="831" t="s">
        <v>339</v>
      </c>
      <c r="D6" s="832"/>
      <c r="E6" s="832"/>
      <c r="F6" s="832"/>
      <c r="G6" s="832"/>
      <c r="H6" s="832"/>
      <c r="I6" s="832"/>
      <c r="J6" s="832"/>
      <c r="K6" s="832"/>
      <c r="L6" s="833"/>
      <c r="M6" s="834"/>
      <c r="N6" s="835"/>
      <c r="O6" s="835"/>
      <c r="P6" s="835"/>
      <c r="Q6" s="835"/>
      <c r="R6" s="835"/>
      <c r="S6" s="835"/>
      <c r="T6" s="835"/>
      <c r="U6" s="835"/>
      <c r="V6" s="835"/>
      <c r="W6" s="835"/>
      <c r="X6" s="835"/>
      <c r="Y6" s="835"/>
      <c r="Z6" s="835"/>
      <c r="AA6" s="835"/>
      <c r="AB6" s="835"/>
      <c r="AC6" s="835"/>
      <c r="AD6" s="836" t="s">
        <v>436</v>
      </c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5"/>
      <c r="AQ6" s="775"/>
      <c r="AR6" s="775"/>
      <c r="AS6" s="775"/>
      <c r="AT6" s="775"/>
      <c r="AU6" s="775"/>
      <c r="AV6" s="775"/>
      <c r="AW6" s="775"/>
      <c r="AX6" s="775"/>
    </row>
    <row r="7" spans="1:50" ht="7.5" customHeight="1" thickBot="1" thickTop="1">
      <c r="A7" s="652"/>
      <c r="B7" s="837"/>
      <c r="C7" s="679"/>
      <c r="D7" s="495"/>
      <c r="E7" s="495"/>
      <c r="F7" s="495"/>
      <c r="G7" s="495"/>
      <c r="H7" s="495"/>
      <c r="I7" s="495"/>
      <c r="J7" s="495"/>
      <c r="K7" s="495"/>
      <c r="L7" s="745"/>
      <c r="M7" s="745"/>
      <c r="N7" s="434"/>
      <c r="O7" s="493"/>
      <c r="P7" s="493"/>
      <c r="Q7" s="493"/>
      <c r="R7" s="744"/>
      <c r="S7" s="744"/>
      <c r="T7" s="494"/>
      <c r="U7" s="494"/>
      <c r="V7" s="495"/>
      <c r="W7" s="495"/>
      <c r="X7" s="495"/>
      <c r="Y7" s="495"/>
      <c r="Z7" s="495"/>
      <c r="AA7" s="495"/>
      <c r="AB7" s="495"/>
      <c r="AC7" s="666"/>
      <c r="AD7" s="838"/>
      <c r="AE7" s="776"/>
      <c r="AF7" s="776"/>
      <c r="AG7" s="776"/>
      <c r="AH7" s="776"/>
      <c r="AI7" s="776"/>
      <c r="AJ7" s="776"/>
      <c r="AK7" s="776"/>
      <c r="AL7" s="776"/>
      <c r="AM7" s="776"/>
      <c r="AN7" s="776"/>
      <c r="AO7" s="776"/>
      <c r="AP7" s="775"/>
      <c r="AQ7" s="775"/>
      <c r="AR7" s="775"/>
      <c r="AS7" s="775"/>
      <c r="AT7" s="775"/>
      <c r="AU7" s="775"/>
      <c r="AV7" s="775"/>
      <c r="AW7" s="775"/>
      <c r="AX7" s="775"/>
    </row>
    <row r="8" spans="1:50" ht="13.5" thickTop="1">
      <c r="A8" s="840"/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42"/>
      <c r="AE8" s="776"/>
      <c r="AF8" s="776"/>
      <c r="AG8" s="776"/>
      <c r="AH8" s="776"/>
      <c r="AI8" s="776"/>
      <c r="AJ8" s="776"/>
      <c r="AK8" s="776"/>
      <c r="AL8" s="776"/>
      <c r="AM8" s="776"/>
      <c r="AN8" s="776"/>
      <c r="AO8" s="776"/>
      <c r="AP8" s="775"/>
      <c r="AQ8" s="775"/>
      <c r="AR8" s="775"/>
      <c r="AS8" s="775"/>
      <c r="AT8" s="775"/>
      <c r="AU8" s="775"/>
      <c r="AV8" s="775"/>
      <c r="AW8" s="775"/>
      <c r="AX8" s="775"/>
    </row>
    <row r="9" spans="1:50" ht="12.75">
      <c r="A9" s="864"/>
      <c r="B9" s="865"/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6"/>
      <c r="AD9" s="857"/>
      <c r="AE9" s="776"/>
      <c r="AF9" s="776"/>
      <c r="AG9" s="776"/>
      <c r="AH9" s="776"/>
      <c r="AI9" s="776"/>
      <c r="AJ9" s="776"/>
      <c r="AK9" s="776"/>
      <c r="AL9" s="776"/>
      <c r="AM9" s="776"/>
      <c r="AN9" s="776"/>
      <c r="AO9" s="776"/>
      <c r="AP9" s="775"/>
      <c r="AQ9" s="775"/>
      <c r="AR9" s="775"/>
      <c r="AS9" s="775"/>
      <c r="AT9" s="775"/>
      <c r="AU9" s="775"/>
      <c r="AV9" s="775"/>
      <c r="AW9" s="775"/>
      <c r="AX9" s="775"/>
    </row>
    <row r="10" spans="1:50" ht="12.75">
      <c r="A10" s="653"/>
      <c r="B10" s="403"/>
      <c r="C10" s="772" t="s">
        <v>335</v>
      </c>
      <c r="D10" s="404"/>
      <c r="E10" s="402"/>
      <c r="F10" s="402"/>
      <c r="G10" s="402"/>
      <c r="H10" s="402"/>
      <c r="I10" s="402"/>
      <c r="J10" s="402"/>
      <c r="K10" s="402"/>
      <c r="L10" s="402"/>
      <c r="M10" s="402"/>
      <c r="N10" s="403" t="s">
        <v>336</v>
      </c>
      <c r="O10" s="403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38"/>
      <c r="AC10" s="867"/>
      <c r="AD10" s="860"/>
      <c r="AE10" s="776"/>
      <c r="AF10" s="776"/>
      <c r="AG10" s="776"/>
      <c r="AH10" s="776"/>
      <c r="AI10" s="776"/>
      <c r="AJ10" s="776"/>
      <c r="AK10" s="776"/>
      <c r="AL10" s="776"/>
      <c r="AM10" s="776"/>
      <c r="AN10" s="776"/>
      <c r="AO10" s="776"/>
      <c r="AP10" s="775"/>
      <c r="AQ10" s="775"/>
      <c r="AR10" s="775"/>
      <c r="AS10" s="775"/>
      <c r="AT10" s="775"/>
      <c r="AU10" s="775"/>
      <c r="AV10" s="775"/>
      <c r="AW10" s="775"/>
      <c r="AX10" s="775"/>
    </row>
    <row r="11" spans="1:50" ht="12.75">
      <c r="A11" s="843"/>
      <c r="B11" s="829"/>
      <c r="C11" s="844"/>
      <c r="D11" s="439" t="s">
        <v>318</v>
      </c>
      <c r="E11" s="440"/>
      <c r="F11" s="439" t="s">
        <v>319</v>
      </c>
      <c r="G11" s="440"/>
      <c r="H11" s="439" t="s">
        <v>320</v>
      </c>
      <c r="I11" s="440"/>
      <c r="J11" s="439" t="s">
        <v>321</v>
      </c>
      <c r="K11" s="440"/>
      <c r="L11" s="439" t="s">
        <v>322</v>
      </c>
      <c r="M11" s="440"/>
      <c r="N11" s="439" t="s">
        <v>323</v>
      </c>
      <c r="O11" s="440"/>
      <c r="P11" s="439" t="s">
        <v>324</v>
      </c>
      <c r="Q11" s="440"/>
      <c r="R11" s="439" t="s">
        <v>325</v>
      </c>
      <c r="S11" s="440"/>
      <c r="T11" s="439" t="s">
        <v>326</v>
      </c>
      <c r="U11" s="440"/>
      <c r="V11" s="439" t="s">
        <v>327</v>
      </c>
      <c r="W11" s="440"/>
      <c r="X11" s="439" t="s">
        <v>328</v>
      </c>
      <c r="Y11" s="440"/>
      <c r="Z11" s="439" t="s">
        <v>329</v>
      </c>
      <c r="AA11" s="440"/>
      <c r="AB11" s="405"/>
      <c r="AC11" s="867"/>
      <c r="AD11" s="860"/>
      <c r="AE11" s="776"/>
      <c r="AF11" s="776"/>
      <c r="AG11" s="776"/>
      <c r="AH11" s="776"/>
      <c r="AI11" s="776"/>
      <c r="AJ11" s="776"/>
      <c r="AK11" s="776"/>
      <c r="AL11" s="776"/>
      <c r="AM11" s="776"/>
      <c r="AN11" s="776"/>
      <c r="AO11" s="776"/>
      <c r="AP11" s="775"/>
      <c r="AQ11" s="775"/>
      <c r="AR11" s="775"/>
      <c r="AS11" s="775"/>
      <c r="AT11" s="775"/>
      <c r="AU11" s="775"/>
      <c r="AV11" s="775"/>
      <c r="AW11" s="775"/>
      <c r="AX11" s="775"/>
    </row>
    <row r="12" spans="1:50" ht="12.75">
      <c r="A12" s="843"/>
      <c r="B12" s="829"/>
      <c r="C12" s="829"/>
      <c r="D12" s="441" t="s">
        <v>217</v>
      </c>
      <c r="E12" s="442"/>
      <c r="F12" s="441" t="s">
        <v>217</v>
      </c>
      <c r="G12" s="442"/>
      <c r="H12" s="441" t="s">
        <v>217</v>
      </c>
      <c r="I12" s="442"/>
      <c r="J12" s="441" t="s">
        <v>217</v>
      </c>
      <c r="K12" s="442"/>
      <c r="L12" s="441" t="s">
        <v>217</v>
      </c>
      <c r="M12" s="442"/>
      <c r="N12" s="441" t="s">
        <v>217</v>
      </c>
      <c r="O12" s="442"/>
      <c r="P12" s="441" t="s">
        <v>217</v>
      </c>
      <c r="Q12" s="442"/>
      <c r="R12" s="441" t="s">
        <v>217</v>
      </c>
      <c r="S12" s="442"/>
      <c r="T12" s="441" t="s">
        <v>217</v>
      </c>
      <c r="U12" s="442"/>
      <c r="V12" s="441" t="s">
        <v>217</v>
      </c>
      <c r="W12" s="442"/>
      <c r="X12" s="441" t="s">
        <v>217</v>
      </c>
      <c r="Y12" s="442"/>
      <c r="Z12" s="441" t="s">
        <v>217</v>
      </c>
      <c r="AA12" s="442"/>
      <c r="AB12" s="406" t="s">
        <v>330</v>
      </c>
      <c r="AC12" s="867"/>
      <c r="AD12" s="860"/>
      <c r="AE12" s="776"/>
      <c r="AF12" s="776"/>
      <c r="AG12" s="776"/>
      <c r="AH12" s="776"/>
      <c r="AI12" s="776"/>
      <c r="AJ12" s="776"/>
      <c r="AK12" s="776"/>
      <c r="AL12" s="776"/>
      <c r="AM12" s="776"/>
      <c r="AN12" s="776"/>
      <c r="AO12" s="776"/>
      <c r="AP12" s="775"/>
      <c r="AQ12" s="775"/>
      <c r="AR12" s="775"/>
      <c r="AS12" s="775"/>
      <c r="AT12" s="775"/>
      <c r="AU12" s="775"/>
      <c r="AV12" s="775"/>
      <c r="AW12" s="775"/>
      <c r="AX12" s="775"/>
    </row>
    <row r="13" spans="1:50" ht="15.75" customHeight="1">
      <c r="A13" s="843"/>
      <c r="B13" s="829"/>
      <c r="C13" s="829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67"/>
      <c r="AD13" s="860"/>
      <c r="AE13" s="776"/>
      <c r="AF13" s="776"/>
      <c r="AG13" s="776"/>
      <c r="AH13" s="776"/>
      <c r="AI13" s="776"/>
      <c r="AJ13" s="776"/>
      <c r="AK13" s="776"/>
      <c r="AL13" s="776"/>
      <c r="AM13" s="776"/>
      <c r="AN13" s="776"/>
      <c r="AO13" s="776"/>
      <c r="AP13" s="775"/>
      <c r="AQ13" s="775"/>
      <c r="AR13" s="775"/>
      <c r="AS13" s="775"/>
      <c r="AT13" s="775"/>
      <c r="AU13" s="775"/>
      <c r="AV13" s="775"/>
      <c r="AW13" s="775"/>
      <c r="AX13" s="775"/>
    </row>
    <row r="14" spans="1:50" ht="12.75">
      <c r="A14" s="843"/>
      <c r="B14" s="829"/>
      <c r="C14" s="829"/>
      <c r="D14" s="443" t="s">
        <v>390</v>
      </c>
      <c r="E14" s="443" t="s">
        <v>391</v>
      </c>
      <c r="F14" s="443" t="s">
        <v>390</v>
      </c>
      <c r="G14" s="443" t="s">
        <v>391</v>
      </c>
      <c r="H14" s="443" t="s">
        <v>390</v>
      </c>
      <c r="I14" s="443" t="s">
        <v>391</v>
      </c>
      <c r="J14" s="443" t="s">
        <v>390</v>
      </c>
      <c r="K14" s="443" t="s">
        <v>391</v>
      </c>
      <c r="L14" s="443" t="s">
        <v>390</v>
      </c>
      <c r="M14" s="443" t="s">
        <v>391</v>
      </c>
      <c r="N14" s="443" t="s">
        <v>390</v>
      </c>
      <c r="O14" s="443" t="s">
        <v>391</v>
      </c>
      <c r="P14" s="443" t="s">
        <v>390</v>
      </c>
      <c r="Q14" s="443" t="s">
        <v>391</v>
      </c>
      <c r="R14" s="443" t="s">
        <v>390</v>
      </c>
      <c r="S14" s="443" t="s">
        <v>391</v>
      </c>
      <c r="T14" s="443" t="s">
        <v>390</v>
      </c>
      <c r="U14" s="443" t="s">
        <v>391</v>
      </c>
      <c r="V14" s="443" t="s">
        <v>390</v>
      </c>
      <c r="W14" s="443" t="s">
        <v>391</v>
      </c>
      <c r="X14" s="443" t="s">
        <v>390</v>
      </c>
      <c r="Y14" s="443" t="s">
        <v>391</v>
      </c>
      <c r="Z14" s="443" t="s">
        <v>390</v>
      </c>
      <c r="AA14" s="443" t="s">
        <v>391</v>
      </c>
      <c r="AB14" s="853"/>
      <c r="AC14" s="867"/>
      <c r="AD14" s="860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5"/>
      <c r="AQ14" s="775"/>
      <c r="AR14" s="775"/>
      <c r="AS14" s="775"/>
      <c r="AT14" s="775"/>
      <c r="AU14" s="775"/>
      <c r="AV14" s="775"/>
      <c r="AW14" s="775"/>
      <c r="AX14" s="775"/>
    </row>
    <row r="15" spans="1:50" ht="15" customHeight="1">
      <c r="A15" s="843" t="s">
        <v>331</v>
      </c>
      <c r="B15" s="829"/>
      <c r="C15" s="845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9">
        <f>ROUND(SUM(D15:AA15)/12,2)</f>
        <v>0</v>
      </c>
      <c r="AC15" s="867"/>
      <c r="AD15" s="860"/>
      <c r="AE15" s="776"/>
      <c r="AF15" s="776"/>
      <c r="AG15" s="776"/>
      <c r="AH15" s="776"/>
      <c r="AI15" s="776"/>
      <c r="AJ15" s="776"/>
      <c r="AK15" s="776"/>
      <c r="AL15" s="776"/>
      <c r="AM15" s="776"/>
      <c r="AN15" s="776"/>
      <c r="AO15" s="776"/>
      <c r="AP15" s="775"/>
      <c r="AQ15" s="775"/>
      <c r="AR15" s="775"/>
      <c r="AS15" s="775"/>
      <c r="AT15" s="775"/>
      <c r="AU15" s="775"/>
      <c r="AV15" s="775"/>
      <c r="AW15" s="775"/>
      <c r="AX15" s="775"/>
    </row>
    <row r="16" spans="1:50" ht="24" customHeight="1">
      <c r="A16" s="843"/>
      <c r="B16" s="829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853"/>
      <c r="AC16" s="868"/>
      <c r="AD16" s="860"/>
      <c r="AE16" s="776"/>
      <c r="AF16" s="776"/>
      <c r="AG16" s="776"/>
      <c r="AH16" s="776"/>
      <c r="AI16" s="776"/>
      <c r="AJ16" s="776"/>
      <c r="AK16" s="776"/>
      <c r="AL16" s="776"/>
      <c r="AM16" s="776"/>
      <c r="AN16" s="776"/>
      <c r="AO16" s="776"/>
      <c r="AP16" s="775"/>
      <c r="AQ16" s="775"/>
      <c r="AR16" s="775"/>
      <c r="AS16" s="775"/>
      <c r="AT16" s="775"/>
      <c r="AU16" s="775"/>
      <c r="AV16" s="775"/>
      <c r="AW16" s="775"/>
      <c r="AX16" s="775"/>
    </row>
    <row r="17" spans="1:50" ht="15" customHeight="1">
      <c r="A17" s="1114" t="s">
        <v>458</v>
      </c>
      <c r="B17" s="829"/>
      <c r="C17" s="766" t="s">
        <v>540</v>
      </c>
      <c r="D17" s="773"/>
      <c r="E17" s="774"/>
      <c r="F17" s="774"/>
      <c r="G17" s="774"/>
      <c r="H17" s="774"/>
      <c r="I17" s="774"/>
      <c r="J17" s="774"/>
      <c r="K17" s="774"/>
      <c r="L17" s="774"/>
      <c r="M17" s="774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9">
        <f aca="true" t="shared" si="0" ref="AB17:AB25">ROUND(SUM(D17:AA17)/12,2)</f>
        <v>0</v>
      </c>
      <c r="AC17" s="867"/>
      <c r="AD17" s="860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5"/>
      <c r="AQ17" s="775"/>
      <c r="AR17" s="775"/>
      <c r="AS17" s="775"/>
      <c r="AT17" s="775"/>
      <c r="AU17" s="775"/>
      <c r="AV17" s="775"/>
      <c r="AW17" s="775"/>
      <c r="AX17" s="775"/>
    </row>
    <row r="18" spans="1:50" ht="15" customHeight="1">
      <c r="A18" s="1114"/>
      <c r="B18" s="829"/>
      <c r="C18" s="766" t="s">
        <v>467</v>
      </c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9">
        <f t="shared" si="0"/>
        <v>0</v>
      </c>
      <c r="AC18" s="867"/>
      <c r="AD18" s="860"/>
      <c r="AE18" s="776"/>
      <c r="AF18" s="776"/>
      <c r="AG18" s="776"/>
      <c r="AH18" s="776"/>
      <c r="AI18" s="776"/>
      <c r="AJ18" s="776"/>
      <c r="AK18" s="776"/>
      <c r="AL18" s="776"/>
      <c r="AM18" s="776"/>
      <c r="AN18" s="776"/>
      <c r="AO18" s="776"/>
      <c r="AP18" s="775"/>
      <c r="AQ18" s="775"/>
      <c r="AR18" s="775"/>
      <c r="AS18" s="775"/>
      <c r="AT18" s="775"/>
      <c r="AU18" s="775"/>
      <c r="AV18" s="775"/>
      <c r="AW18" s="775"/>
      <c r="AX18" s="775"/>
    </row>
    <row r="19" spans="1:50" ht="15" customHeight="1">
      <c r="A19" s="1114"/>
      <c r="B19" s="829"/>
      <c r="C19" s="766" t="s">
        <v>468</v>
      </c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9">
        <f t="shared" si="0"/>
        <v>0</v>
      </c>
      <c r="AC19" s="867"/>
      <c r="AD19" s="860"/>
      <c r="AE19" s="776"/>
      <c r="AF19" s="776"/>
      <c r="AG19" s="776"/>
      <c r="AH19" s="776"/>
      <c r="AI19" s="776"/>
      <c r="AJ19" s="776"/>
      <c r="AK19" s="776"/>
      <c r="AL19" s="776"/>
      <c r="AM19" s="776"/>
      <c r="AN19" s="776"/>
      <c r="AO19" s="776"/>
      <c r="AP19" s="775"/>
      <c r="AQ19" s="775"/>
      <c r="AR19" s="775"/>
      <c r="AS19" s="775"/>
      <c r="AT19" s="775"/>
      <c r="AU19" s="775"/>
      <c r="AV19" s="775"/>
      <c r="AW19" s="775"/>
      <c r="AX19" s="775"/>
    </row>
    <row r="20" spans="1:50" ht="15" customHeight="1">
      <c r="A20" s="843"/>
      <c r="B20" s="829"/>
      <c r="C20" s="781" t="s">
        <v>463</v>
      </c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9">
        <f t="shared" si="0"/>
        <v>0</v>
      </c>
      <c r="AC20" s="867"/>
      <c r="AD20" s="860"/>
      <c r="AE20" s="776"/>
      <c r="AF20" s="776"/>
      <c r="AG20" s="776"/>
      <c r="AH20" s="776"/>
      <c r="AI20" s="776"/>
      <c r="AJ20" s="776"/>
      <c r="AK20" s="776"/>
      <c r="AL20" s="776"/>
      <c r="AM20" s="776"/>
      <c r="AN20" s="776"/>
      <c r="AO20" s="776"/>
      <c r="AP20" s="775"/>
      <c r="AQ20" s="775"/>
      <c r="AR20" s="775"/>
      <c r="AS20" s="775"/>
      <c r="AT20" s="775"/>
      <c r="AU20" s="775"/>
      <c r="AV20" s="775"/>
      <c r="AW20" s="775"/>
      <c r="AX20" s="775"/>
    </row>
    <row r="21" spans="1:50" ht="15" customHeight="1">
      <c r="A21" s="843"/>
      <c r="B21" s="829"/>
      <c r="C21" s="781" t="s">
        <v>463</v>
      </c>
      <c r="D21" s="773"/>
      <c r="E21" s="773"/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9">
        <f t="shared" si="0"/>
        <v>0</v>
      </c>
      <c r="AC21" s="867"/>
      <c r="AD21" s="860"/>
      <c r="AE21" s="776"/>
      <c r="AF21" s="776"/>
      <c r="AG21" s="776"/>
      <c r="AH21" s="776"/>
      <c r="AI21" s="776"/>
      <c r="AJ21" s="776"/>
      <c r="AK21" s="776"/>
      <c r="AL21" s="776"/>
      <c r="AM21" s="776"/>
      <c r="AN21" s="776"/>
      <c r="AO21" s="776"/>
      <c r="AP21" s="775"/>
      <c r="AQ21" s="775"/>
      <c r="AR21" s="775"/>
      <c r="AS21" s="775"/>
      <c r="AT21" s="775"/>
      <c r="AU21" s="775"/>
      <c r="AV21" s="775"/>
      <c r="AW21" s="775"/>
      <c r="AX21" s="775"/>
    </row>
    <row r="22" spans="1:50" ht="15" customHeight="1">
      <c r="A22" s="843"/>
      <c r="B22" s="829"/>
      <c r="C22" s="781" t="s">
        <v>464</v>
      </c>
      <c r="D22" s="773"/>
      <c r="E22" s="773"/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  <c r="T22" s="773"/>
      <c r="U22" s="773"/>
      <c r="V22" s="773"/>
      <c r="W22" s="773"/>
      <c r="X22" s="773"/>
      <c r="Y22" s="773"/>
      <c r="Z22" s="773"/>
      <c r="AA22" s="773"/>
      <c r="AB22" s="779">
        <f t="shared" si="0"/>
        <v>0</v>
      </c>
      <c r="AC22" s="867"/>
      <c r="AD22" s="860"/>
      <c r="AE22" s="776"/>
      <c r="AF22" s="776"/>
      <c r="AG22" s="776"/>
      <c r="AH22" s="776"/>
      <c r="AI22" s="776"/>
      <c r="AJ22" s="776"/>
      <c r="AK22" s="776"/>
      <c r="AL22" s="776"/>
      <c r="AM22" s="776"/>
      <c r="AN22" s="776"/>
      <c r="AO22" s="776"/>
      <c r="AP22" s="775"/>
      <c r="AQ22" s="775"/>
      <c r="AR22" s="775"/>
      <c r="AS22" s="775"/>
      <c r="AT22" s="775"/>
      <c r="AU22" s="775"/>
      <c r="AV22" s="775"/>
      <c r="AW22" s="775"/>
      <c r="AX22" s="775"/>
    </row>
    <row r="23" spans="1:50" ht="15" customHeight="1">
      <c r="A23" s="843"/>
      <c r="B23" s="829"/>
      <c r="C23" s="781" t="s">
        <v>465</v>
      </c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3"/>
      <c r="T23" s="773"/>
      <c r="U23" s="773"/>
      <c r="V23" s="773"/>
      <c r="W23" s="773"/>
      <c r="X23" s="773"/>
      <c r="Y23" s="773"/>
      <c r="Z23" s="773"/>
      <c r="AA23" s="773"/>
      <c r="AB23" s="779">
        <f t="shared" si="0"/>
        <v>0</v>
      </c>
      <c r="AC23" s="867"/>
      <c r="AD23" s="860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5"/>
      <c r="AQ23" s="775"/>
      <c r="AR23" s="775"/>
      <c r="AS23" s="775"/>
      <c r="AT23" s="775"/>
      <c r="AU23" s="775"/>
      <c r="AV23" s="775"/>
      <c r="AW23" s="775"/>
      <c r="AX23" s="775"/>
    </row>
    <row r="24" spans="1:50" ht="15" customHeight="1">
      <c r="A24" s="843"/>
      <c r="B24" s="829"/>
      <c r="C24" s="781" t="s">
        <v>466</v>
      </c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773"/>
      <c r="X24" s="773"/>
      <c r="Y24" s="773"/>
      <c r="Z24" s="773"/>
      <c r="AA24" s="773"/>
      <c r="AB24" s="779">
        <f t="shared" si="0"/>
        <v>0</v>
      </c>
      <c r="AC24" s="867"/>
      <c r="AD24" s="860"/>
      <c r="AE24" s="776"/>
      <c r="AF24" s="776"/>
      <c r="AG24" s="776"/>
      <c r="AH24" s="776"/>
      <c r="AI24" s="776"/>
      <c r="AJ24" s="776"/>
      <c r="AK24" s="776"/>
      <c r="AL24" s="776"/>
      <c r="AM24" s="776"/>
      <c r="AN24" s="776"/>
      <c r="AO24" s="776"/>
      <c r="AP24" s="775"/>
      <c r="AQ24" s="775"/>
      <c r="AR24" s="775"/>
      <c r="AS24" s="775"/>
      <c r="AT24" s="775"/>
      <c r="AU24" s="775"/>
      <c r="AV24" s="775"/>
      <c r="AW24" s="775"/>
      <c r="AX24" s="775"/>
    </row>
    <row r="25" spans="1:50" ht="15" customHeight="1">
      <c r="A25" s="843"/>
      <c r="B25" s="829"/>
      <c r="C25" s="782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779">
        <f t="shared" si="0"/>
        <v>0</v>
      </c>
      <c r="AC25" s="867"/>
      <c r="AD25" s="860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775"/>
      <c r="AQ25" s="775"/>
      <c r="AR25" s="775"/>
      <c r="AS25" s="775"/>
      <c r="AT25" s="775"/>
      <c r="AU25" s="775"/>
      <c r="AV25" s="775"/>
      <c r="AW25" s="775"/>
      <c r="AX25" s="775"/>
    </row>
    <row r="26" spans="1:50" ht="18.75">
      <c r="A26" s="843"/>
      <c r="B26" s="829"/>
      <c r="C26" s="829"/>
      <c r="D26" s="853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3"/>
      <c r="V26" s="853"/>
      <c r="W26" s="853"/>
      <c r="X26" s="853"/>
      <c r="Y26" s="853"/>
      <c r="Z26" s="854"/>
      <c r="AA26" s="855" t="s">
        <v>401</v>
      </c>
      <c r="AB26" s="856">
        <f>SUM(AB17:AB25)</f>
        <v>0</v>
      </c>
      <c r="AC26" s="845"/>
      <c r="AD26" s="857"/>
      <c r="AE26" s="776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5"/>
      <c r="AQ26" s="775"/>
      <c r="AR26" s="775"/>
      <c r="AS26" s="775"/>
      <c r="AT26" s="775"/>
      <c r="AU26" s="775"/>
      <c r="AV26" s="775"/>
      <c r="AW26" s="775"/>
      <c r="AX26" s="775"/>
    </row>
    <row r="27" spans="1:50" ht="19.5" thickBot="1">
      <c r="A27" s="843"/>
      <c r="B27" s="829"/>
      <c r="C27" s="829"/>
      <c r="D27" s="853"/>
      <c r="E27" s="853"/>
      <c r="F27" s="853"/>
      <c r="G27" s="853"/>
      <c r="H27" s="853"/>
      <c r="I27" s="853"/>
      <c r="J27" s="853"/>
      <c r="K27" s="853"/>
      <c r="L27" s="853"/>
      <c r="M27" s="853"/>
      <c r="N27" s="853"/>
      <c r="O27" s="853"/>
      <c r="P27" s="853"/>
      <c r="Q27" s="853"/>
      <c r="R27" s="853"/>
      <c r="S27" s="853"/>
      <c r="T27" s="853"/>
      <c r="U27" s="853"/>
      <c r="V27" s="853"/>
      <c r="W27" s="853"/>
      <c r="X27" s="853"/>
      <c r="Y27" s="853"/>
      <c r="Z27" s="854"/>
      <c r="AA27" s="855" t="s">
        <v>561</v>
      </c>
      <c r="AB27" s="858">
        <f>+AB15+AB26</f>
        <v>0</v>
      </c>
      <c r="AC27" s="845"/>
      <c r="AD27" s="857"/>
      <c r="AE27" s="776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5"/>
      <c r="AQ27" s="775"/>
      <c r="AR27" s="775"/>
      <c r="AS27" s="775"/>
      <c r="AT27" s="775"/>
      <c r="AU27" s="775"/>
      <c r="AV27" s="775"/>
      <c r="AW27" s="775"/>
      <c r="AX27" s="775"/>
    </row>
    <row r="28" spans="1:50" ht="13.5" thickTop="1">
      <c r="A28" s="846"/>
      <c r="B28" s="847"/>
      <c r="C28" s="847"/>
      <c r="D28" s="847"/>
      <c r="E28" s="847"/>
      <c r="F28" s="847"/>
      <c r="G28" s="847"/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59"/>
      <c r="AD28" s="857"/>
      <c r="AE28" s="776"/>
      <c r="AF28" s="776"/>
      <c r="AG28" s="776"/>
      <c r="AH28" s="776"/>
      <c r="AI28" s="776"/>
      <c r="AJ28" s="776"/>
      <c r="AK28" s="776"/>
      <c r="AL28" s="776"/>
      <c r="AM28" s="776"/>
      <c r="AN28" s="776"/>
      <c r="AO28" s="776"/>
      <c r="AP28" s="775"/>
      <c r="AQ28" s="775"/>
      <c r="AR28" s="775"/>
      <c r="AS28" s="775"/>
      <c r="AT28" s="775"/>
      <c r="AU28" s="775"/>
      <c r="AV28" s="775"/>
      <c r="AW28" s="775"/>
      <c r="AX28" s="775"/>
    </row>
    <row r="29" spans="1:50" ht="3" customHeight="1">
      <c r="A29" s="848"/>
      <c r="B29" s="829"/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829"/>
      <c r="U29" s="829"/>
      <c r="V29" s="829"/>
      <c r="W29" s="829"/>
      <c r="X29" s="829"/>
      <c r="Y29" s="829"/>
      <c r="Z29" s="829"/>
      <c r="AA29" s="829"/>
      <c r="AB29" s="829"/>
      <c r="AC29" s="829"/>
      <c r="AD29" s="857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5"/>
      <c r="AQ29" s="775"/>
      <c r="AR29" s="775"/>
      <c r="AS29" s="775"/>
      <c r="AT29" s="775"/>
      <c r="AU29" s="775"/>
      <c r="AV29" s="775"/>
      <c r="AW29" s="775"/>
      <c r="AX29" s="775"/>
    </row>
    <row r="30" spans="1:50" ht="12.75">
      <c r="A30" s="849" t="s">
        <v>52</v>
      </c>
      <c r="B30" s="850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60"/>
      <c r="AE30" s="776"/>
      <c r="AF30" s="776"/>
      <c r="AG30" s="776"/>
      <c r="AH30" s="776"/>
      <c r="AI30" s="776"/>
      <c r="AJ30" s="776"/>
      <c r="AK30" s="776"/>
      <c r="AL30" s="776"/>
      <c r="AM30" s="776"/>
      <c r="AN30" s="776"/>
      <c r="AO30" s="776"/>
      <c r="AP30" s="775"/>
      <c r="AQ30" s="775"/>
      <c r="AR30" s="775"/>
      <c r="AS30" s="775"/>
      <c r="AT30" s="775"/>
      <c r="AU30" s="775"/>
      <c r="AV30" s="775"/>
      <c r="AW30" s="775"/>
      <c r="AX30" s="775"/>
    </row>
    <row r="31" spans="1:50" ht="12.75">
      <c r="A31" s="851" t="s">
        <v>340</v>
      </c>
      <c r="B31" s="852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60"/>
      <c r="AE31" s="776"/>
      <c r="AF31" s="776"/>
      <c r="AG31" s="776"/>
      <c r="AH31" s="776"/>
      <c r="AI31" s="776"/>
      <c r="AJ31" s="776"/>
      <c r="AK31" s="776"/>
      <c r="AL31" s="776"/>
      <c r="AM31" s="776"/>
      <c r="AN31" s="776"/>
      <c r="AO31" s="776"/>
      <c r="AP31" s="775"/>
      <c r="AQ31" s="775"/>
      <c r="AR31" s="775"/>
      <c r="AS31" s="775"/>
      <c r="AT31" s="775"/>
      <c r="AU31" s="775"/>
      <c r="AV31" s="775"/>
      <c r="AW31" s="775"/>
      <c r="AX31" s="775"/>
    </row>
    <row r="32" spans="1:50" ht="12.75">
      <c r="A32" s="851" t="s">
        <v>333</v>
      </c>
      <c r="B32" s="852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60"/>
      <c r="AE32" s="776"/>
      <c r="AF32" s="776"/>
      <c r="AG32" s="776"/>
      <c r="AH32" s="776"/>
      <c r="AI32" s="776"/>
      <c r="AJ32" s="776"/>
      <c r="AK32" s="776"/>
      <c r="AL32" s="776"/>
      <c r="AM32" s="776"/>
      <c r="AN32" s="776"/>
      <c r="AO32" s="776"/>
      <c r="AP32" s="775"/>
      <c r="AQ32" s="775"/>
      <c r="AR32" s="775"/>
      <c r="AS32" s="775"/>
      <c r="AT32" s="775"/>
      <c r="AU32" s="775"/>
      <c r="AV32" s="775"/>
      <c r="AW32" s="775"/>
      <c r="AX32" s="775"/>
    </row>
    <row r="33" spans="1:50" ht="13.5" thickBot="1">
      <c r="A33" s="863" t="s">
        <v>334</v>
      </c>
      <c r="B33" s="861"/>
      <c r="C33" s="861"/>
      <c r="D33" s="861"/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1"/>
      <c r="P33" s="861"/>
      <c r="Q33" s="861"/>
      <c r="R33" s="861"/>
      <c r="S33" s="861"/>
      <c r="T33" s="861"/>
      <c r="U33" s="861"/>
      <c r="V33" s="861"/>
      <c r="W33" s="861"/>
      <c r="X33" s="861"/>
      <c r="Y33" s="861"/>
      <c r="Z33" s="861"/>
      <c r="AA33" s="861"/>
      <c r="AB33" s="861"/>
      <c r="AC33" s="861"/>
      <c r="AD33" s="862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5"/>
      <c r="AQ33" s="775"/>
      <c r="AR33" s="775"/>
      <c r="AS33" s="775"/>
      <c r="AT33" s="775"/>
      <c r="AU33" s="775"/>
      <c r="AV33" s="775"/>
      <c r="AW33" s="775"/>
      <c r="AX33" s="775"/>
    </row>
    <row r="34" spans="1:50" ht="15" thickTop="1">
      <c r="A34" s="777" t="str">
        <f>++VersionDate</f>
        <v>MMAH 10/12</v>
      </c>
      <c r="B34" s="778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8"/>
      <c r="R34" s="778"/>
      <c r="S34" s="778"/>
      <c r="T34" s="778"/>
      <c r="U34" s="778"/>
      <c r="V34" s="778"/>
      <c r="W34" s="778"/>
      <c r="X34" s="778"/>
      <c r="Y34" s="778"/>
      <c r="Z34" s="778"/>
      <c r="AA34" s="778"/>
      <c r="AB34" s="778"/>
      <c r="AC34" s="778"/>
      <c r="AD34" s="778"/>
      <c r="AE34" s="776"/>
      <c r="AF34" s="776"/>
      <c r="AG34" s="776"/>
      <c r="AH34" s="776"/>
      <c r="AI34" s="776"/>
      <c r="AJ34" s="776"/>
      <c r="AK34" s="776"/>
      <c r="AL34" s="776"/>
      <c r="AM34" s="776"/>
      <c r="AN34" s="776"/>
      <c r="AO34" s="776"/>
      <c r="AP34" s="776"/>
      <c r="AQ34" s="776"/>
      <c r="AR34" s="776"/>
      <c r="AS34" s="776"/>
      <c r="AT34" s="775"/>
      <c r="AU34" s="775"/>
      <c r="AV34" s="775"/>
      <c r="AW34" s="775"/>
      <c r="AX34" s="775"/>
    </row>
    <row r="35" spans="1:50" ht="14.25">
      <c r="A35" s="778"/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/>
      <c r="S35" s="778"/>
      <c r="T35" s="778"/>
      <c r="U35" s="778"/>
      <c r="V35" s="778"/>
      <c r="W35" s="778"/>
      <c r="X35" s="778"/>
      <c r="Y35" s="778"/>
      <c r="Z35" s="778"/>
      <c r="AA35" s="778"/>
      <c r="AB35" s="778"/>
      <c r="AC35" s="778"/>
      <c r="AD35" s="778"/>
      <c r="AE35" s="776"/>
      <c r="AF35" s="776"/>
      <c r="AG35" s="776"/>
      <c r="AH35" s="776"/>
      <c r="AI35" s="776"/>
      <c r="AJ35" s="776"/>
      <c r="AK35" s="776"/>
      <c r="AL35" s="776"/>
      <c r="AM35" s="776"/>
      <c r="AN35" s="776"/>
      <c r="AO35" s="776"/>
      <c r="AP35" s="776"/>
      <c r="AQ35" s="776"/>
      <c r="AR35" s="776"/>
      <c r="AS35" s="776"/>
      <c r="AT35" s="775"/>
      <c r="AU35" s="775"/>
      <c r="AV35" s="775"/>
      <c r="AW35" s="775"/>
      <c r="AX35" s="775"/>
    </row>
    <row r="36" spans="1:50" ht="14.25">
      <c r="A36" s="778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6"/>
      <c r="AF36" s="776"/>
      <c r="AG36" s="776"/>
      <c r="AH36" s="776"/>
      <c r="AI36" s="776"/>
      <c r="AJ36" s="776"/>
      <c r="AK36" s="776"/>
      <c r="AL36" s="776"/>
      <c r="AM36" s="776"/>
      <c r="AN36" s="776"/>
      <c r="AO36" s="776"/>
      <c r="AP36" s="776"/>
      <c r="AQ36" s="776"/>
      <c r="AR36" s="776"/>
      <c r="AS36" s="776"/>
      <c r="AT36" s="775"/>
      <c r="AU36" s="775"/>
      <c r="AV36" s="775"/>
      <c r="AW36" s="775"/>
      <c r="AX36" s="775"/>
    </row>
    <row r="37" spans="1:50" ht="12.7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776"/>
      <c r="AF37" s="776"/>
      <c r="AG37" s="776"/>
      <c r="AH37" s="776"/>
      <c r="AI37" s="776"/>
      <c r="AJ37" s="776"/>
      <c r="AK37" s="776"/>
      <c r="AL37" s="776"/>
      <c r="AM37" s="776"/>
      <c r="AN37" s="776"/>
      <c r="AO37" s="776"/>
      <c r="AP37" s="776"/>
      <c r="AQ37" s="776"/>
      <c r="AR37" s="776"/>
      <c r="AS37" s="776"/>
      <c r="AT37" s="775"/>
      <c r="AU37" s="775"/>
      <c r="AV37" s="775"/>
      <c r="AW37" s="775"/>
      <c r="AX37" s="775"/>
    </row>
    <row r="38" spans="1:50" ht="12.75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776"/>
      <c r="AF38" s="776"/>
      <c r="AG38" s="776"/>
      <c r="AH38" s="776"/>
      <c r="AI38" s="776"/>
      <c r="AJ38" s="776"/>
      <c r="AK38" s="776"/>
      <c r="AL38" s="776"/>
      <c r="AM38" s="776"/>
      <c r="AN38" s="776"/>
      <c r="AO38" s="776"/>
      <c r="AP38" s="776"/>
      <c r="AQ38" s="776"/>
      <c r="AR38" s="776"/>
      <c r="AS38" s="776"/>
      <c r="AT38" s="775"/>
      <c r="AU38" s="775"/>
      <c r="AV38" s="775"/>
      <c r="AW38" s="775"/>
      <c r="AX38" s="775"/>
    </row>
    <row r="39" spans="1:50" ht="12.75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776"/>
      <c r="AF39" s="776"/>
      <c r="AG39" s="776"/>
      <c r="AH39" s="776"/>
      <c r="AI39" s="776"/>
      <c r="AJ39" s="776"/>
      <c r="AK39" s="776"/>
      <c r="AL39" s="776"/>
      <c r="AM39" s="776"/>
      <c r="AN39" s="776"/>
      <c r="AO39" s="776"/>
      <c r="AP39" s="776"/>
      <c r="AQ39" s="776"/>
      <c r="AR39" s="776"/>
      <c r="AS39" s="776"/>
      <c r="AT39" s="775"/>
      <c r="AU39" s="775"/>
      <c r="AV39" s="775"/>
      <c r="AW39" s="775"/>
      <c r="AX39" s="775"/>
    </row>
    <row r="40" spans="1:50" ht="12.75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776"/>
      <c r="AF40" s="776"/>
      <c r="AG40" s="776"/>
      <c r="AH40" s="776"/>
      <c r="AI40" s="776"/>
      <c r="AJ40" s="776"/>
      <c r="AK40" s="776"/>
      <c r="AL40" s="776"/>
      <c r="AM40" s="776"/>
      <c r="AN40" s="776"/>
      <c r="AO40" s="776"/>
      <c r="AP40" s="776"/>
      <c r="AQ40" s="776"/>
      <c r="AR40" s="776"/>
      <c r="AS40" s="776"/>
      <c r="AT40" s="775"/>
      <c r="AU40" s="775"/>
      <c r="AV40" s="775"/>
      <c r="AW40" s="775"/>
      <c r="AX40" s="775"/>
    </row>
    <row r="41" spans="1:50" ht="12.75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776"/>
      <c r="AF41" s="776"/>
      <c r="AG41" s="776"/>
      <c r="AH41" s="776"/>
      <c r="AI41" s="776"/>
      <c r="AJ41" s="776"/>
      <c r="AK41" s="776"/>
      <c r="AL41" s="776"/>
      <c r="AM41" s="776"/>
      <c r="AN41" s="776"/>
      <c r="AO41" s="776"/>
      <c r="AP41" s="776"/>
      <c r="AQ41" s="776"/>
      <c r="AR41" s="776"/>
      <c r="AS41" s="776"/>
      <c r="AT41" s="775"/>
      <c r="AU41" s="775"/>
      <c r="AV41" s="775"/>
      <c r="AW41" s="775"/>
      <c r="AX41" s="775"/>
    </row>
    <row r="42" spans="1:50" ht="12.75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776"/>
      <c r="AF42" s="776"/>
      <c r="AG42" s="776"/>
      <c r="AH42" s="776"/>
      <c r="AI42" s="776"/>
      <c r="AJ42" s="776"/>
      <c r="AK42" s="776"/>
      <c r="AL42" s="776"/>
      <c r="AM42" s="776"/>
      <c r="AN42" s="776"/>
      <c r="AO42" s="776"/>
      <c r="AP42" s="776"/>
      <c r="AQ42" s="776"/>
      <c r="AR42" s="776"/>
      <c r="AS42" s="776"/>
      <c r="AT42" s="775"/>
      <c r="AU42" s="775"/>
      <c r="AV42" s="775"/>
      <c r="AW42" s="775"/>
      <c r="AX42" s="775"/>
    </row>
    <row r="43" spans="1:50" ht="12.75">
      <c r="A43" s="434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776"/>
      <c r="AF43" s="776"/>
      <c r="AG43" s="776"/>
      <c r="AH43" s="776"/>
      <c r="AI43" s="776"/>
      <c r="AJ43" s="776"/>
      <c r="AK43" s="776"/>
      <c r="AL43" s="776"/>
      <c r="AM43" s="776"/>
      <c r="AN43" s="776"/>
      <c r="AO43" s="776"/>
      <c r="AP43" s="776"/>
      <c r="AQ43" s="776"/>
      <c r="AR43" s="776"/>
      <c r="AS43" s="776"/>
      <c r="AT43" s="775"/>
      <c r="AU43" s="775"/>
      <c r="AV43" s="775"/>
      <c r="AW43" s="775"/>
      <c r="AX43" s="775"/>
    </row>
    <row r="44" spans="1:50" ht="12.75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776"/>
      <c r="AF44" s="776"/>
      <c r="AG44" s="776"/>
      <c r="AH44" s="776"/>
      <c r="AI44" s="776"/>
      <c r="AJ44" s="776"/>
      <c r="AK44" s="776"/>
      <c r="AL44" s="776"/>
      <c r="AM44" s="776"/>
      <c r="AN44" s="776"/>
      <c r="AO44" s="776"/>
      <c r="AP44" s="776"/>
      <c r="AQ44" s="776"/>
      <c r="AR44" s="776"/>
      <c r="AS44" s="776"/>
      <c r="AT44" s="775"/>
      <c r="AU44" s="775"/>
      <c r="AV44" s="775"/>
      <c r="AW44" s="775"/>
      <c r="AX44" s="775"/>
    </row>
    <row r="45" spans="1:50" ht="12.75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776"/>
      <c r="AF45" s="776"/>
      <c r="AG45" s="776"/>
      <c r="AH45" s="776"/>
      <c r="AI45" s="776"/>
      <c r="AJ45" s="776"/>
      <c r="AK45" s="776"/>
      <c r="AL45" s="776"/>
      <c r="AM45" s="776"/>
      <c r="AN45" s="776"/>
      <c r="AO45" s="776"/>
      <c r="AP45" s="776"/>
      <c r="AQ45" s="776"/>
      <c r="AR45" s="776"/>
      <c r="AS45" s="776"/>
      <c r="AT45" s="775"/>
      <c r="AU45" s="775"/>
      <c r="AV45" s="775"/>
      <c r="AW45" s="775"/>
      <c r="AX45" s="775"/>
    </row>
    <row r="46" spans="1:50" ht="12.75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776"/>
      <c r="AF46" s="776"/>
      <c r="AG46" s="776"/>
      <c r="AH46" s="776"/>
      <c r="AI46" s="776"/>
      <c r="AJ46" s="776"/>
      <c r="AK46" s="776"/>
      <c r="AL46" s="776"/>
      <c r="AM46" s="776"/>
      <c r="AN46" s="776"/>
      <c r="AO46" s="776"/>
      <c r="AP46" s="776"/>
      <c r="AQ46" s="776"/>
      <c r="AR46" s="776"/>
      <c r="AS46" s="776"/>
      <c r="AT46" s="775"/>
      <c r="AU46" s="775"/>
      <c r="AV46" s="775"/>
      <c r="AW46" s="775"/>
      <c r="AX46" s="775"/>
    </row>
    <row r="47" spans="1:50" ht="12.75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776"/>
      <c r="AF47" s="776"/>
      <c r="AG47" s="776"/>
      <c r="AH47" s="776"/>
      <c r="AI47" s="776"/>
      <c r="AJ47" s="776"/>
      <c r="AK47" s="776"/>
      <c r="AL47" s="776"/>
      <c r="AM47" s="776"/>
      <c r="AN47" s="776"/>
      <c r="AO47" s="776"/>
      <c r="AP47" s="776"/>
      <c r="AQ47" s="776"/>
      <c r="AR47" s="776"/>
      <c r="AS47" s="776"/>
      <c r="AT47" s="775"/>
      <c r="AU47" s="775"/>
      <c r="AV47" s="775"/>
      <c r="AW47" s="775"/>
      <c r="AX47" s="775"/>
    </row>
    <row r="48" spans="1:50" ht="12.75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776"/>
      <c r="AF48" s="776"/>
      <c r="AG48" s="776"/>
      <c r="AH48" s="776"/>
      <c r="AI48" s="776"/>
      <c r="AJ48" s="776"/>
      <c r="AK48" s="776"/>
      <c r="AL48" s="776"/>
      <c r="AM48" s="776"/>
      <c r="AN48" s="776"/>
      <c r="AO48" s="776"/>
      <c r="AP48" s="776"/>
      <c r="AQ48" s="776"/>
      <c r="AR48" s="776"/>
      <c r="AS48" s="776"/>
      <c r="AT48" s="775"/>
      <c r="AU48" s="775"/>
      <c r="AV48" s="775"/>
      <c r="AW48" s="775"/>
      <c r="AX48" s="775"/>
    </row>
    <row r="49" spans="1:50" ht="12.75">
      <c r="A49" s="434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776"/>
      <c r="AF49" s="776"/>
      <c r="AG49" s="776"/>
      <c r="AH49" s="776"/>
      <c r="AI49" s="776"/>
      <c r="AJ49" s="776"/>
      <c r="AK49" s="776"/>
      <c r="AL49" s="776"/>
      <c r="AM49" s="776"/>
      <c r="AN49" s="776"/>
      <c r="AO49" s="776"/>
      <c r="AP49" s="776"/>
      <c r="AQ49" s="776"/>
      <c r="AR49" s="776"/>
      <c r="AS49" s="776"/>
      <c r="AT49" s="775"/>
      <c r="AU49" s="775"/>
      <c r="AV49" s="775"/>
      <c r="AW49" s="775"/>
      <c r="AX49" s="775"/>
    </row>
    <row r="50" spans="1:50" ht="4.5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5"/>
      <c r="AU50" s="775"/>
      <c r="AV50" s="775"/>
      <c r="AW50" s="775"/>
      <c r="AX50" s="775"/>
    </row>
    <row r="51" spans="1:50" ht="12.75" hidden="1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776"/>
      <c r="AF51" s="776"/>
      <c r="AG51" s="776"/>
      <c r="AH51" s="776"/>
      <c r="AI51" s="776"/>
      <c r="AJ51" s="776"/>
      <c r="AK51" s="776"/>
      <c r="AL51" s="776"/>
      <c r="AM51" s="776"/>
      <c r="AN51" s="776"/>
      <c r="AO51" s="776"/>
      <c r="AP51" s="776"/>
      <c r="AQ51" s="776"/>
      <c r="AR51" s="776"/>
      <c r="AS51" s="776"/>
      <c r="AT51" s="775"/>
      <c r="AU51" s="775"/>
      <c r="AV51" s="775"/>
      <c r="AW51" s="775"/>
      <c r="AX51" s="775"/>
    </row>
    <row r="52" spans="1:50" ht="12.75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776"/>
      <c r="AF52" s="776"/>
      <c r="AG52" s="776"/>
      <c r="AH52" s="776"/>
      <c r="AI52" s="776"/>
      <c r="AJ52" s="776"/>
      <c r="AK52" s="776"/>
      <c r="AL52" s="776"/>
      <c r="AM52" s="776"/>
      <c r="AN52" s="776"/>
      <c r="AO52" s="776"/>
      <c r="AP52" s="776"/>
      <c r="AQ52" s="776"/>
      <c r="AR52" s="776"/>
      <c r="AS52" s="776"/>
      <c r="AT52" s="775"/>
      <c r="AU52" s="775"/>
      <c r="AV52" s="775"/>
      <c r="AW52" s="775"/>
      <c r="AX52" s="775"/>
    </row>
    <row r="53" spans="1:45" ht="12.75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</row>
    <row r="54" spans="1:45" ht="12.75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</row>
    <row r="55" spans="1:45" ht="12.75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</row>
    <row r="56" spans="1:45" ht="12.75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</row>
    <row r="57" spans="1:45" ht="12.75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</row>
    <row r="58" spans="1:45" ht="12.75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</row>
    <row r="59" spans="31:41" ht="12.75"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</row>
    <row r="60" spans="31:41" ht="12.75"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</row>
    <row r="61" spans="31:41" ht="12.75"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</row>
    <row r="62" spans="31:41" ht="12.75"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</row>
    <row r="63" spans="31:41" ht="12.75"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</row>
    <row r="64" spans="31:41" ht="12.75"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</row>
    <row r="65" spans="31:41" ht="12.75"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</row>
    <row r="66" spans="31:41" ht="12.75"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</row>
    <row r="67" spans="31:41" ht="12.75"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</row>
    <row r="68" spans="31:41" ht="12.75"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</row>
  </sheetData>
  <sheetProtection password="CCBE" sheet="1" objects="1" scenarios="1" selectLockedCells="1"/>
  <mergeCells count="1">
    <mergeCell ref="A17:A19"/>
  </mergeCells>
  <printOptions/>
  <pageMargins left="0.75" right="0.75" top="1" bottom="1" header="0.5" footer="0.5"/>
  <pageSetup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M65"/>
  <sheetViews>
    <sheetView showGridLines="0" showRowColHeaders="0" zoomScalePageLayoutView="0" workbookViewId="0" topLeftCell="A1">
      <selection activeCell="L13" sqref="L13"/>
    </sheetView>
  </sheetViews>
  <sheetFormatPr defaultColWidth="9.140625" defaultRowHeight="12.75"/>
  <cols>
    <col min="1" max="1" width="1.421875" style="0" customWidth="1"/>
    <col min="2" max="2" width="3.140625" style="0" customWidth="1"/>
    <col min="3" max="3" width="3.7109375" style="0" customWidth="1"/>
    <col min="4" max="4" width="4.00390625" style="0" customWidth="1"/>
    <col min="5" max="5" width="9.8515625" style="0" customWidth="1"/>
    <col min="7" max="9" width="12.7109375" style="0" customWidth="1"/>
    <col min="10" max="10" width="14.7109375" style="0" customWidth="1"/>
    <col min="11" max="11" width="7.7109375" style="0" customWidth="1"/>
    <col min="12" max="12" width="14.7109375" style="0" customWidth="1"/>
    <col min="13" max="13" width="2.57421875" style="0" customWidth="1"/>
  </cols>
  <sheetData>
    <row r="1" ht="7.5" customHeight="1" thickBot="1"/>
    <row r="2" spans="2:13" ht="23.25" customHeight="1" thickTop="1">
      <c r="B2" s="28"/>
      <c r="C2" s="55"/>
      <c r="D2" s="29"/>
      <c r="E2" s="30"/>
      <c r="F2" s="30"/>
      <c r="G2" s="30"/>
      <c r="H2" s="30"/>
      <c r="I2" s="30"/>
      <c r="J2" s="30"/>
      <c r="K2" s="30"/>
      <c r="L2" s="49" t="s">
        <v>59</v>
      </c>
      <c r="M2" s="41"/>
    </row>
    <row r="3" spans="2:13" ht="21" customHeight="1">
      <c r="B3" s="3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47" t="s">
        <v>60</v>
      </c>
      <c r="M3" s="42"/>
    </row>
    <row r="4" spans="2:13" ht="5.25" customHeight="1">
      <c r="B4" s="34"/>
      <c r="C4" s="24"/>
      <c r="D4" s="24"/>
      <c r="E4" s="24"/>
      <c r="F4" s="24"/>
      <c r="G4" s="24"/>
      <c r="H4" s="24"/>
      <c r="I4" s="24"/>
      <c r="J4" s="24"/>
      <c r="K4" s="24"/>
      <c r="L4" s="59"/>
      <c r="M4" s="53"/>
    </row>
    <row r="5" spans="2:13" ht="4.5" customHeight="1">
      <c r="B5" s="34"/>
      <c r="C5" s="24"/>
      <c r="D5" s="24"/>
      <c r="E5" s="24"/>
      <c r="F5" s="24"/>
      <c r="G5" s="24"/>
      <c r="H5" s="24"/>
      <c r="I5" s="24"/>
      <c r="J5" s="24"/>
      <c r="K5" s="24"/>
      <c r="L5" s="59"/>
      <c r="M5" s="53"/>
    </row>
    <row r="6" spans="2:13" ht="15.75" customHeight="1">
      <c r="B6" s="492"/>
      <c r="C6" s="487"/>
      <c r="D6" s="376" t="s">
        <v>247</v>
      </c>
      <c r="E6" s="677">
        <f>+YearEnd</f>
        <v>41274</v>
      </c>
      <c r="F6" s="491"/>
      <c r="G6" s="491"/>
      <c r="I6" s="493"/>
      <c r="J6" s="493"/>
      <c r="K6" s="471"/>
      <c r="L6" s="374">
        <f>+CorpName</f>
        <v>0</v>
      </c>
      <c r="M6" s="486"/>
    </row>
    <row r="7" spans="2:13" ht="5.25" customHeight="1">
      <c r="B7" s="39"/>
      <c r="C7" s="77"/>
      <c r="D7" s="77"/>
      <c r="E7" s="77"/>
      <c r="F7" s="77"/>
      <c r="G7" s="77"/>
      <c r="H7" s="77"/>
      <c r="I7" s="77"/>
      <c r="J7" s="77"/>
      <c r="K7" s="77"/>
      <c r="L7" s="60"/>
      <c r="M7" s="54"/>
    </row>
    <row r="8" spans="2:13" ht="16.5" thickBot="1">
      <c r="B8" s="220"/>
      <c r="C8" s="221" t="s">
        <v>295</v>
      </c>
      <c r="D8" s="222"/>
      <c r="E8" s="222"/>
      <c r="F8" s="222"/>
      <c r="G8" s="222"/>
      <c r="H8" s="222"/>
      <c r="I8" s="222"/>
      <c r="J8" s="222"/>
      <c r="K8" s="222"/>
      <c r="L8" s="351" t="s">
        <v>562</v>
      </c>
      <c r="M8" s="226"/>
    </row>
    <row r="9" ht="8.25" customHeight="1" thickBot="1" thickTop="1"/>
    <row r="10" spans="2:13" ht="6" customHeight="1" thickTop="1">
      <c r="B10" s="253"/>
      <c r="C10" s="254"/>
      <c r="D10" s="167"/>
      <c r="E10" s="167"/>
      <c r="F10" s="167"/>
      <c r="G10" s="167"/>
      <c r="H10" s="167"/>
      <c r="I10" s="167"/>
      <c r="J10" s="167"/>
      <c r="K10" s="167"/>
      <c r="L10" s="254"/>
      <c r="M10" s="168"/>
    </row>
    <row r="11" spans="2:13" ht="12.75">
      <c r="B11" s="171"/>
      <c r="C11" s="160" t="s">
        <v>158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70"/>
    </row>
    <row r="12" spans="2:13" ht="12.75">
      <c r="B12" s="171"/>
      <c r="C12" s="192"/>
      <c r="D12" s="192" t="s">
        <v>154</v>
      </c>
      <c r="E12" s="192"/>
      <c r="F12" s="192"/>
      <c r="G12" s="192"/>
      <c r="H12" s="192"/>
      <c r="I12" s="192"/>
      <c r="J12" s="192"/>
      <c r="K12" s="192"/>
      <c r="L12" s="192"/>
      <c r="M12" s="170"/>
    </row>
    <row r="13" spans="2:13" ht="12.75">
      <c r="B13" s="171"/>
      <c r="C13" s="192"/>
      <c r="D13" s="192"/>
      <c r="E13" s="192" t="s">
        <v>155</v>
      </c>
      <c r="F13" s="192"/>
      <c r="G13" s="192"/>
      <c r="H13" s="192"/>
      <c r="I13" s="192"/>
      <c r="J13" s="182" t="s">
        <v>700</v>
      </c>
      <c r="K13" s="305">
        <v>1635</v>
      </c>
      <c r="L13" s="700"/>
      <c r="M13" s="170"/>
    </row>
    <row r="14" spans="2:13" ht="12.75">
      <c r="B14" s="171"/>
      <c r="C14" s="192"/>
      <c r="D14" s="192"/>
      <c r="E14" s="192" t="s">
        <v>257</v>
      </c>
      <c r="F14" s="192"/>
      <c r="G14" s="192"/>
      <c r="H14" s="192"/>
      <c r="I14" s="192"/>
      <c r="J14" s="182" t="s">
        <v>701</v>
      </c>
      <c r="K14" s="305">
        <v>1636</v>
      </c>
      <c r="L14" s="900"/>
      <c r="M14" s="170"/>
    </row>
    <row r="15" spans="2:13" ht="7.5" customHeight="1">
      <c r="B15" s="171"/>
      <c r="C15" s="192"/>
      <c r="D15" s="160"/>
      <c r="E15" s="160"/>
      <c r="F15" s="160"/>
      <c r="G15" s="160"/>
      <c r="H15" s="160"/>
      <c r="I15" s="160"/>
      <c r="J15" s="182"/>
      <c r="K15" s="200"/>
      <c r="L15" s="558"/>
      <c r="M15" s="170"/>
    </row>
    <row r="16" spans="2:13" ht="12.75">
      <c r="B16" s="171"/>
      <c r="C16" s="192"/>
      <c r="D16" s="192" t="s">
        <v>375</v>
      </c>
      <c r="E16" s="160"/>
      <c r="F16" s="160"/>
      <c r="G16" s="160"/>
      <c r="H16" s="160"/>
      <c r="I16" s="160"/>
      <c r="J16" s="182" t="s">
        <v>160</v>
      </c>
      <c r="K16" s="305">
        <v>1640</v>
      </c>
      <c r="L16" s="703">
        <f>ROUND(L13*L14,0)</f>
        <v>0</v>
      </c>
      <c r="M16" s="170"/>
    </row>
    <row r="17" spans="2:13" ht="8.25" customHeight="1">
      <c r="B17" s="171"/>
      <c r="C17" s="192"/>
      <c r="D17" s="192"/>
      <c r="E17" s="160"/>
      <c r="F17" s="160"/>
      <c r="G17" s="160"/>
      <c r="H17" s="160"/>
      <c r="I17" s="160"/>
      <c r="J17" s="182"/>
      <c r="K17" s="200"/>
      <c r="L17" s="558"/>
      <c r="M17" s="170"/>
    </row>
    <row r="18" spans="2:13" ht="12.75">
      <c r="B18" s="171"/>
      <c r="C18" s="192"/>
      <c r="D18" s="192" t="s">
        <v>374</v>
      </c>
      <c r="E18" s="160"/>
      <c r="F18" s="160"/>
      <c r="G18" s="160"/>
      <c r="H18" s="160"/>
      <c r="I18" s="160"/>
      <c r="J18" s="182" t="s">
        <v>642</v>
      </c>
      <c r="K18" s="305">
        <v>1641</v>
      </c>
      <c r="L18" s="703">
        <f>+'B1 - Revenue and Expenses'!I33-'B1 - Revenue and Expenses'!I32</f>
        <v>0</v>
      </c>
      <c r="M18" s="170"/>
    </row>
    <row r="19" spans="2:13" ht="12" customHeight="1">
      <c r="B19" s="171"/>
      <c r="C19" s="160"/>
      <c r="D19" s="160"/>
      <c r="E19" s="160"/>
      <c r="F19" s="160"/>
      <c r="G19" s="160"/>
      <c r="H19" s="160"/>
      <c r="I19" s="160"/>
      <c r="J19" s="182"/>
      <c r="K19" s="200"/>
      <c r="L19" s="558"/>
      <c r="M19" s="170"/>
    </row>
    <row r="20" spans="2:13" ht="12.75">
      <c r="B20" s="171"/>
      <c r="C20" s="160" t="s">
        <v>157</v>
      </c>
      <c r="D20" s="160"/>
      <c r="E20" s="160"/>
      <c r="F20" s="160"/>
      <c r="G20" s="160"/>
      <c r="H20" s="160"/>
      <c r="I20" s="160"/>
      <c r="J20" s="182"/>
      <c r="K20" s="200"/>
      <c r="L20" s="558"/>
      <c r="M20" s="170"/>
    </row>
    <row r="21" spans="2:13" ht="12.75">
      <c r="B21" s="171"/>
      <c r="C21" s="160"/>
      <c r="D21" s="192" t="s">
        <v>159</v>
      </c>
      <c r="E21" s="160"/>
      <c r="F21" s="160"/>
      <c r="G21" s="160"/>
      <c r="H21" s="160"/>
      <c r="I21" s="160"/>
      <c r="J21" s="182" t="s">
        <v>161</v>
      </c>
      <c r="K21" s="305">
        <v>1645</v>
      </c>
      <c r="L21" s="712">
        <f>MIN(L16,L18)</f>
        <v>0</v>
      </c>
      <c r="M21" s="170"/>
    </row>
    <row r="22" spans="2:13" ht="12.75">
      <c r="B22" s="171"/>
      <c r="C22" s="160"/>
      <c r="D22" s="361" t="s">
        <v>46</v>
      </c>
      <c r="E22" s="160"/>
      <c r="F22" s="160"/>
      <c r="G22" s="160"/>
      <c r="H22" s="160"/>
      <c r="I22" s="160"/>
      <c r="J22" s="182" t="s">
        <v>643</v>
      </c>
      <c r="K22" s="305">
        <v>1646</v>
      </c>
      <c r="L22" s="714">
        <f>+'B1 - Revenue and Expenses'!I34</f>
        <v>0</v>
      </c>
      <c r="M22" s="170"/>
    </row>
    <row r="23" spans="2:13" ht="12.75">
      <c r="B23" s="171"/>
      <c r="C23" s="160"/>
      <c r="D23" s="361" t="s">
        <v>83</v>
      </c>
      <c r="E23" s="160"/>
      <c r="F23" s="160"/>
      <c r="G23" s="160"/>
      <c r="H23" s="160"/>
      <c r="I23" s="160"/>
      <c r="J23" s="182" t="s">
        <v>644</v>
      </c>
      <c r="K23" s="305">
        <v>1647</v>
      </c>
      <c r="L23" s="714">
        <f>+'B1 - Revenue and Expenses'!I35</f>
        <v>0</v>
      </c>
      <c r="M23" s="170"/>
    </row>
    <row r="24" spans="2:13" ht="12.75">
      <c r="B24" s="171"/>
      <c r="C24" s="160"/>
      <c r="D24" s="361" t="s">
        <v>156</v>
      </c>
      <c r="E24" s="160"/>
      <c r="F24" s="160"/>
      <c r="G24" s="160"/>
      <c r="H24" s="160"/>
      <c r="I24" s="160"/>
      <c r="J24" s="182" t="s">
        <v>645</v>
      </c>
      <c r="K24" s="305">
        <v>1648</v>
      </c>
      <c r="L24" s="714">
        <f>+'B1 - Revenue and Expenses'!I32</f>
        <v>0</v>
      </c>
      <c r="M24" s="170"/>
    </row>
    <row r="25" spans="2:13" ht="7.5" customHeight="1">
      <c r="B25" s="171"/>
      <c r="C25" s="160"/>
      <c r="D25" s="160"/>
      <c r="E25" s="160"/>
      <c r="F25" s="160"/>
      <c r="G25" s="160"/>
      <c r="H25" s="160"/>
      <c r="I25" s="160"/>
      <c r="J25" s="182"/>
      <c r="K25" s="200"/>
      <c r="L25" s="558"/>
      <c r="M25" s="170"/>
    </row>
    <row r="26" spans="2:13" ht="12.75">
      <c r="B26" s="171"/>
      <c r="C26" s="160"/>
      <c r="D26" s="160"/>
      <c r="E26" s="160" t="s">
        <v>28</v>
      </c>
      <c r="F26" s="160"/>
      <c r="G26" s="160"/>
      <c r="H26" s="160"/>
      <c r="I26" s="160"/>
      <c r="J26" s="182" t="s">
        <v>162</v>
      </c>
      <c r="K26" s="305">
        <v>1650</v>
      </c>
      <c r="L26" s="703">
        <f>SUM(L21:L24)</f>
        <v>0</v>
      </c>
      <c r="M26" s="170"/>
    </row>
    <row r="27" spans="2:13" ht="7.5" customHeight="1">
      <c r="B27" s="171"/>
      <c r="C27" s="160"/>
      <c r="D27" s="160"/>
      <c r="E27" s="160"/>
      <c r="F27" s="160"/>
      <c r="G27" s="160"/>
      <c r="H27" s="160"/>
      <c r="I27" s="160"/>
      <c r="J27" s="182"/>
      <c r="K27" s="200"/>
      <c r="L27" s="576"/>
      <c r="M27" s="170"/>
    </row>
    <row r="28" spans="2:13" ht="15" customHeight="1">
      <c r="B28" s="171"/>
      <c r="C28" s="160" t="s">
        <v>196</v>
      </c>
      <c r="D28" s="160"/>
      <c r="E28" s="160"/>
      <c r="F28" s="160"/>
      <c r="G28" s="160"/>
      <c r="H28" s="160"/>
      <c r="I28" s="160"/>
      <c r="J28" s="182"/>
      <c r="K28" s="200"/>
      <c r="L28" s="576"/>
      <c r="M28" s="170"/>
    </row>
    <row r="29" spans="2:13" ht="15" customHeight="1">
      <c r="B29" s="171"/>
      <c r="C29" s="160"/>
      <c r="D29" s="160"/>
      <c r="E29" s="160" t="s">
        <v>238</v>
      </c>
      <c r="F29" s="160"/>
      <c r="G29" s="182" t="s">
        <v>578</v>
      </c>
      <c r="H29" s="305">
        <v>1651</v>
      </c>
      <c r="I29" s="989"/>
      <c r="J29" s="382"/>
      <c r="K29" s="200"/>
      <c r="L29" s="576"/>
      <c r="M29" s="170"/>
    </row>
    <row r="30" spans="2:13" ht="15" customHeight="1">
      <c r="B30" s="171"/>
      <c r="C30" s="124"/>
      <c r="D30" s="160"/>
      <c r="E30" s="160"/>
      <c r="F30" s="160"/>
      <c r="G30" s="160"/>
      <c r="H30" s="160"/>
      <c r="I30" s="160"/>
      <c r="J30" s="182"/>
      <c r="K30" s="200"/>
      <c r="L30" s="576"/>
      <c r="M30" s="170"/>
    </row>
    <row r="31" spans="2:13" ht="48.75" customHeight="1">
      <c r="B31" s="171"/>
      <c r="C31" s="124"/>
      <c r="D31" s="160"/>
      <c r="E31" s="320" t="s">
        <v>197</v>
      </c>
      <c r="F31" s="320"/>
      <c r="G31" s="318" t="s">
        <v>198</v>
      </c>
      <c r="H31" s="319" t="s">
        <v>199</v>
      </c>
      <c r="I31" s="319" t="s">
        <v>210</v>
      </c>
      <c r="J31" s="319" t="s">
        <v>343</v>
      </c>
      <c r="K31" s="200"/>
      <c r="L31" s="576"/>
      <c r="M31" s="170"/>
    </row>
    <row r="32" spans="2:13" ht="15" customHeight="1">
      <c r="B32" s="171"/>
      <c r="C32" s="124"/>
      <c r="D32" s="160"/>
      <c r="E32" s="762"/>
      <c r="F32" s="763"/>
      <c r="G32" s="764" t="s">
        <v>183</v>
      </c>
      <c r="H32" s="764" t="s">
        <v>182</v>
      </c>
      <c r="I32" s="764" t="s">
        <v>180</v>
      </c>
      <c r="J32" s="764" t="s">
        <v>181</v>
      </c>
      <c r="K32" s="200"/>
      <c r="L32" s="576"/>
      <c r="M32" s="170"/>
    </row>
    <row r="33" spans="2:13" ht="15" customHeight="1">
      <c r="B33" s="171"/>
      <c r="C33" s="124"/>
      <c r="D33" s="160"/>
      <c r="E33" s="767" t="str">
        <f>+'B3 - Federal Unit Activity MNP'!C17</f>
        <v>Bachelor</v>
      </c>
      <c r="F33" s="768"/>
      <c r="G33" s="780">
        <f>+'B3 - Federal Unit Activity MNP'!AB17</f>
        <v>0</v>
      </c>
      <c r="H33" s="954"/>
      <c r="I33" s="780">
        <f>+(H33*I29)</f>
        <v>0</v>
      </c>
      <c r="J33" s="955">
        <f>G33*I33*12</f>
        <v>0</v>
      </c>
      <c r="K33" s="200"/>
      <c r="L33" s="576"/>
      <c r="M33" s="170"/>
    </row>
    <row r="34" spans="2:13" ht="15" customHeight="1">
      <c r="B34" s="171"/>
      <c r="C34" s="124"/>
      <c r="D34" s="160"/>
      <c r="E34" s="767" t="str">
        <f>+'B3 - Federal Unit Activity MNP'!C18</f>
        <v>1 Bed Apt</v>
      </c>
      <c r="F34" s="768"/>
      <c r="G34" s="780">
        <f>+'B3 - Federal Unit Activity MNP'!AB18</f>
        <v>0</v>
      </c>
      <c r="H34" s="954"/>
      <c r="I34" s="780">
        <f>+(H34*I29)</f>
        <v>0</v>
      </c>
      <c r="J34" s="955">
        <f aca="true" t="shared" si="0" ref="J34:J41">G34*I34*12</f>
        <v>0</v>
      </c>
      <c r="K34" s="200"/>
      <c r="L34" s="576"/>
      <c r="M34" s="170"/>
    </row>
    <row r="35" spans="2:13" ht="15" customHeight="1">
      <c r="B35" s="171"/>
      <c r="C35" s="124"/>
      <c r="D35" s="160"/>
      <c r="E35" s="767" t="str">
        <f>+'B3 - Federal Unit Activity MNP'!C19</f>
        <v>2 Bed Apt</v>
      </c>
      <c r="F35" s="768"/>
      <c r="G35" s="780">
        <f>+'B3 - Federal Unit Activity MNP'!AB19</f>
        <v>0</v>
      </c>
      <c r="H35" s="954"/>
      <c r="I35" s="780">
        <f aca="true" t="shared" si="1" ref="I35:I41">H35*$I$29</f>
        <v>0</v>
      </c>
      <c r="J35" s="955">
        <f t="shared" si="0"/>
        <v>0</v>
      </c>
      <c r="K35" s="200"/>
      <c r="L35" s="576"/>
      <c r="M35" s="170"/>
    </row>
    <row r="36" spans="2:13" ht="15" customHeight="1">
      <c r="B36" s="171"/>
      <c r="C36" s="124"/>
      <c r="D36" s="160"/>
      <c r="E36" s="767" t="str">
        <f>+'B3 - Federal Unit Activity MNP'!C20</f>
        <v>3 Bed Apt</v>
      </c>
      <c r="F36" s="768"/>
      <c r="G36" s="780">
        <f>+'B3 - Federal Unit Activity MNP'!AB20</f>
        <v>0</v>
      </c>
      <c r="H36" s="954"/>
      <c r="I36" s="780">
        <f t="shared" si="1"/>
        <v>0</v>
      </c>
      <c r="J36" s="955">
        <f t="shared" si="0"/>
        <v>0</v>
      </c>
      <c r="K36" s="200"/>
      <c r="L36" s="576"/>
      <c r="M36" s="170"/>
    </row>
    <row r="37" spans="2:13" ht="15" customHeight="1">
      <c r="B37" s="171"/>
      <c r="C37" s="124"/>
      <c r="D37" s="160"/>
      <c r="E37" s="767" t="str">
        <f>+'B3 - Federal Unit Activity MNP'!C21</f>
        <v>3 Bed Apt</v>
      </c>
      <c r="F37" s="768"/>
      <c r="G37" s="780">
        <f>+'B3 - Federal Unit Activity MNP'!AB21</f>
        <v>0</v>
      </c>
      <c r="H37" s="954"/>
      <c r="I37" s="780">
        <f t="shared" si="1"/>
        <v>0</v>
      </c>
      <c r="J37" s="955">
        <f t="shared" si="0"/>
        <v>0</v>
      </c>
      <c r="K37" s="200"/>
      <c r="L37" s="576"/>
      <c r="M37" s="170"/>
    </row>
    <row r="38" spans="2:13" ht="15" customHeight="1">
      <c r="B38" s="171"/>
      <c r="C38" s="124"/>
      <c r="D38" s="160"/>
      <c r="E38" s="767" t="str">
        <f>+'B3 - Federal Unit Activity MNP'!C22</f>
        <v>2 Bed TH</v>
      </c>
      <c r="F38" s="768"/>
      <c r="G38" s="780">
        <f>+'B3 - Federal Unit Activity MNP'!AB22</f>
        <v>0</v>
      </c>
      <c r="H38" s="954"/>
      <c r="I38" s="780">
        <f t="shared" si="1"/>
        <v>0</v>
      </c>
      <c r="J38" s="955">
        <f t="shared" si="0"/>
        <v>0</v>
      </c>
      <c r="K38" s="200"/>
      <c r="L38" s="576"/>
      <c r="M38" s="170"/>
    </row>
    <row r="39" spans="2:13" ht="15" customHeight="1">
      <c r="B39" s="171"/>
      <c r="C39" s="124"/>
      <c r="D39" s="160"/>
      <c r="E39" s="767" t="str">
        <f>+'B3 - Federal Unit Activity MNP'!C23</f>
        <v>3 Bed TH</v>
      </c>
      <c r="F39" s="768"/>
      <c r="G39" s="780">
        <f>+'B3 - Federal Unit Activity MNP'!AB23</f>
        <v>0</v>
      </c>
      <c r="H39" s="954"/>
      <c r="I39" s="780">
        <f t="shared" si="1"/>
        <v>0</v>
      </c>
      <c r="J39" s="955">
        <f t="shared" si="0"/>
        <v>0</v>
      </c>
      <c r="K39" s="200"/>
      <c r="L39" s="576"/>
      <c r="M39" s="170"/>
    </row>
    <row r="40" spans="2:13" ht="15" customHeight="1">
      <c r="B40" s="171"/>
      <c r="C40" s="124"/>
      <c r="D40" s="160"/>
      <c r="E40" s="767" t="str">
        <f>+'B3 - Federal Unit Activity MNP'!C24</f>
        <v>4 Bed TH</v>
      </c>
      <c r="F40" s="768"/>
      <c r="G40" s="780">
        <f>+'B3 - Federal Unit Activity MNP'!AB24</f>
        <v>0</v>
      </c>
      <c r="H40" s="954"/>
      <c r="I40" s="780">
        <f t="shared" si="1"/>
        <v>0</v>
      </c>
      <c r="J40" s="955">
        <f t="shared" si="0"/>
        <v>0</v>
      </c>
      <c r="K40" s="200"/>
      <c r="L40" s="576"/>
      <c r="M40" s="170"/>
    </row>
    <row r="41" spans="2:13" ht="15" customHeight="1">
      <c r="B41" s="171"/>
      <c r="C41" s="124"/>
      <c r="D41" s="160"/>
      <c r="E41" s="767">
        <f>+'B3 - Federal Unit Activity MNP'!C25</f>
        <v>0</v>
      </c>
      <c r="F41" s="768"/>
      <c r="G41" s="780">
        <f>+'B3 - Federal Unit Activity MNP'!AB25</f>
        <v>0</v>
      </c>
      <c r="H41" s="954"/>
      <c r="I41" s="780">
        <f t="shared" si="1"/>
        <v>0</v>
      </c>
      <c r="J41" s="955">
        <f t="shared" si="0"/>
        <v>0</v>
      </c>
      <c r="K41" s="200"/>
      <c r="L41" s="576"/>
      <c r="M41" s="170"/>
    </row>
    <row r="42" spans="2:13" ht="15" customHeight="1">
      <c r="B42" s="171"/>
      <c r="C42" s="124"/>
      <c r="D42" s="160"/>
      <c r="E42" s="160" t="s">
        <v>206</v>
      </c>
      <c r="F42" s="305">
        <v>1652</v>
      </c>
      <c r="G42" s="780">
        <f>SUM(G33:G41)</f>
        <v>0</v>
      </c>
      <c r="H42" s="553"/>
      <c r="I42" s="554">
        <v>1653</v>
      </c>
      <c r="J42" s="955">
        <f>SUM(J33:J41)</f>
        <v>0</v>
      </c>
      <c r="K42" s="200"/>
      <c r="L42" s="576"/>
      <c r="M42" s="170"/>
    </row>
    <row r="43" spans="2:13" ht="15" customHeight="1">
      <c r="B43" s="171"/>
      <c r="C43" s="124"/>
      <c r="D43" s="160"/>
      <c r="E43" s="192" t="s">
        <v>200</v>
      </c>
      <c r="F43" s="160"/>
      <c r="G43" s="160"/>
      <c r="H43" s="160"/>
      <c r="I43" s="160"/>
      <c r="J43" s="182" t="s">
        <v>541</v>
      </c>
      <c r="K43" s="305">
        <v>1654</v>
      </c>
      <c r="L43" s="700"/>
      <c r="M43" s="170"/>
    </row>
    <row r="44" spans="2:13" ht="15" customHeight="1">
      <c r="B44" s="171"/>
      <c r="C44" s="124"/>
      <c r="D44" s="160"/>
      <c r="E44" s="192" t="s">
        <v>201</v>
      </c>
      <c r="F44" s="160"/>
      <c r="G44" s="160"/>
      <c r="H44" s="160"/>
      <c r="I44" s="160"/>
      <c r="J44" s="182" t="s">
        <v>207</v>
      </c>
      <c r="K44" s="305">
        <v>1655</v>
      </c>
      <c r="L44" s="714">
        <f>J42-L43</f>
        <v>0</v>
      </c>
      <c r="M44" s="170"/>
    </row>
    <row r="45" spans="2:13" ht="15" customHeight="1">
      <c r="B45" s="171"/>
      <c r="C45" s="124"/>
      <c r="D45" s="192" t="s">
        <v>202</v>
      </c>
      <c r="E45" s="192"/>
      <c r="F45" s="160"/>
      <c r="G45" s="160"/>
      <c r="H45" s="160"/>
      <c r="I45" s="160"/>
      <c r="J45" s="160"/>
      <c r="K45" s="305">
        <v>1656</v>
      </c>
      <c r="L45" s="712">
        <f>+('B1 - Revenue and Expenses'!I14-'B1 - Revenue and Expenses'!I16)</f>
        <v>0</v>
      </c>
      <c r="M45" s="170"/>
    </row>
    <row r="46" spans="2:13" ht="15" customHeight="1">
      <c r="B46" s="171"/>
      <c r="C46" s="124"/>
      <c r="D46" s="160"/>
      <c r="E46" s="160" t="s">
        <v>203</v>
      </c>
      <c r="F46" s="160"/>
      <c r="G46" s="160"/>
      <c r="H46" s="160"/>
      <c r="I46" s="160"/>
      <c r="J46" s="182" t="s">
        <v>239</v>
      </c>
      <c r="K46" s="305">
        <v>1660</v>
      </c>
      <c r="L46" s="714">
        <f>MAX(L44,L45)</f>
        <v>0</v>
      </c>
      <c r="M46" s="170"/>
    </row>
    <row r="47" spans="2:13" ht="15" customHeight="1">
      <c r="B47" s="171"/>
      <c r="C47" s="124"/>
      <c r="D47" s="192" t="s">
        <v>204</v>
      </c>
      <c r="E47" s="160"/>
      <c r="F47" s="160"/>
      <c r="G47" s="160"/>
      <c r="H47" s="160"/>
      <c r="I47" s="160"/>
      <c r="J47" s="160"/>
      <c r="K47" s="305">
        <v>1661</v>
      </c>
      <c r="L47" s="712">
        <f>+'B1 - Revenue and Expenses'!I13</f>
        <v>0</v>
      </c>
      <c r="M47" s="170"/>
    </row>
    <row r="48" spans="2:13" ht="12.75">
      <c r="B48" s="171"/>
      <c r="C48" s="160"/>
      <c r="D48" s="192" t="s">
        <v>380</v>
      </c>
      <c r="E48" s="160"/>
      <c r="F48" s="160"/>
      <c r="G48" s="160"/>
      <c r="H48" s="160"/>
      <c r="I48" s="160"/>
      <c r="J48" s="182"/>
      <c r="K48" s="305">
        <v>1662</v>
      </c>
      <c r="L48" s="714">
        <f>+'B1 - Revenue and Expenses'!I19+'B1 - Revenue and Expenses'!I18</f>
        <v>0</v>
      </c>
      <c r="M48" s="170"/>
    </row>
    <row r="49" spans="2:13" ht="12.75">
      <c r="B49" s="171"/>
      <c r="C49" s="124"/>
      <c r="D49" s="276"/>
      <c r="E49" s="160" t="s">
        <v>205</v>
      </c>
      <c r="F49" s="160"/>
      <c r="G49" s="160"/>
      <c r="H49" s="160"/>
      <c r="I49" s="160"/>
      <c r="J49" s="182" t="s">
        <v>208</v>
      </c>
      <c r="K49" s="305">
        <v>1665</v>
      </c>
      <c r="L49" s="714">
        <f>SUM(L46:L48)</f>
        <v>0</v>
      </c>
      <c r="M49" s="170"/>
    </row>
    <row r="50" spans="2:13" ht="7.5" customHeight="1">
      <c r="B50" s="171"/>
      <c r="C50" s="124"/>
      <c r="D50" s="276"/>
      <c r="E50" s="160"/>
      <c r="F50" s="160"/>
      <c r="G50" s="160"/>
      <c r="H50" s="160"/>
      <c r="I50" s="160"/>
      <c r="J50" s="182"/>
      <c r="K50" s="200"/>
      <c r="L50" s="576"/>
      <c r="M50" s="170"/>
    </row>
    <row r="51" spans="2:13" ht="1.5" customHeight="1">
      <c r="B51" s="171"/>
      <c r="C51" s="124"/>
      <c r="D51" s="160"/>
      <c r="E51" s="160"/>
      <c r="F51" s="160"/>
      <c r="G51" s="160"/>
      <c r="H51" s="160"/>
      <c r="I51" s="160"/>
      <c r="J51" s="182"/>
      <c r="K51" s="200"/>
      <c r="L51" s="576"/>
      <c r="M51" s="170"/>
    </row>
    <row r="52" spans="2:13" ht="12.75">
      <c r="B52" s="171"/>
      <c r="C52" s="160" t="s">
        <v>376</v>
      </c>
      <c r="D52" s="160"/>
      <c r="E52" s="160"/>
      <c r="F52" s="160"/>
      <c r="G52" s="160"/>
      <c r="H52" s="160"/>
      <c r="I52" s="160"/>
      <c r="J52" s="182" t="s">
        <v>209</v>
      </c>
      <c r="K52" s="305">
        <v>1680</v>
      </c>
      <c r="L52" s="953">
        <f>L26-L49</f>
        <v>0</v>
      </c>
      <c r="M52" s="170"/>
    </row>
    <row r="53" spans="2:13" ht="12.75">
      <c r="B53" s="171"/>
      <c r="C53" s="160" t="s">
        <v>539</v>
      </c>
      <c r="D53" s="160"/>
      <c r="E53" s="160"/>
      <c r="F53" s="160"/>
      <c r="G53" s="160"/>
      <c r="H53" s="160"/>
      <c r="I53" s="160"/>
      <c r="J53" s="182"/>
      <c r="K53" s="305">
        <v>1685</v>
      </c>
      <c r="L53" s="700"/>
      <c r="M53" s="170"/>
    </row>
    <row r="54" spans="2:13" ht="12.75">
      <c r="B54" s="171"/>
      <c r="C54" s="160" t="s">
        <v>284</v>
      </c>
      <c r="D54" s="160"/>
      <c r="E54" s="160"/>
      <c r="F54" s="160"/>
      <c r="G54" s="160"/>
      <c r="H54" s="160"/>
      <c r="I54" s="160"/>
      <c r="J54" s="182"/>
      <c r="K54" s="305">
        <v>1690</v>
      </c>
      <c r="L54" s="703">
        <f>+(L52-L53)</f>
        <v>0</v>
      </c>
      <c r="M54" s="170"/>
    </row>
    <row r="55" spans="2:13" ht="7.5" customHeight="1" thickBot="1">
      <c r="B55" s="256"/>
      <c r="C55" s="196"/>
      <c r="D55" s="196"/>
      <c r="E55" s="196"/>
      <c r="F55" s="196"/>
      <c r="G55" s="196"/>
      <c r="H55" s="196"/>
      <c r="I55" s="196"/>
      <c r="J55" s="259"/>
      <c r="K55" s="303"/>
      <c r="L55" s="258"/>
      <c r="M55" s="257"/>
    </row>
    <row r="56" ht="15" customHeight="1" thickTop="1">
      <c r="B56" s="122" t="str">
        <f>+VersionDate</f>
        <v>MMAH 10/12</v>
      </c>
    </row>
    <row r="57" spans="10:11" ht="7.5" customHeight="1">
      <c r="J57" s="306"/>
      <c r="K57" s="304"/>
    </row>
    <row r="58" spans="2:12" ht="12.7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9" ht="12.75">
      <c r="B59" s="75"/>
      <c r="C59" s="75"/>
      <c r="D59" s="75"/>
      <c r="E59" s="75"/>
      <c r="F59" s="75"/>
      <c r="G59" s="75"/>
      <c r="H59" s="75"/>
      <c r="I59" s="75"/>
    </row>
    <row r="60" spans="2:9" ht="12.75">
      <c r="B60" s="75"/>
      <c r="C60" s="75"/>
      <c r="D60" s="75"/>
      <c r="E60" s="75"/>
      <c r="F60" s="75"/>
      <c r="G60" s="75"/>
      <c r="H60" s="75"/>
      <c r="I60" s="75"/>
    </row>
    <row r="61" spans="2:9" ht="12.75">
      <c r="B61" s="75"/>
      <c r="C61" s="75"/>
      <c r="D61" s="75"/>
      <c r="E61" s="75"/>
      <c r="F61" s="1025" t="s">
        <v>779</v>
      </c>
      <c r="G61" s="1021"/>
      <c r="H61" s="1022"/>
      <c r="I61" s="75"/>
    </row>
    <row r="62" spans="2:9" ht="12.75">
      <c r="B62" s="75"/>
      <c r="C62" s="75"/>
      <c r="D62" s="75"/>
      <c r="E62" s="75"/>
      <c r="F62" s="1026" t="s">
        <v>722</v>
      </c>
      <c r="G62" s="1023"/>
      <c r="H62" s="1024"/>
      <c r="I62" s="75"/>
    </row>
    <row r="63" spans="2:9" ht="12.75">
      <c r="B63" s="75"/>
      <c r="C63" s="75"/>
      <c r="D63" s="75"/>
      <c r="E63" s="75"/>
      <c r="F63" s="75"/>
      <c r="G63" s="75"/>
      <c r="H63" s="75"/>
      <c r="I63" s="75"/>
    </row>
    <row r="64" spans="2:9" ht="12.75">
      <c r="B64" s="75"/>
      <c r="C64" s="75"/>
      <c r="D64" s="75"/>
      <c r="E64" s="75"/>
      <c r="F64" s="75"/>
      <c r="G64" s="75"/>
      <c r="H64" s="75"/>
      <c r="I64" s="75"/>
    </row>
    <row r="65" spans="2:9" ht="12.75">
      <c r="B65" s="75"/>
      <c r="C65" s="75"/>
      <c r="D65" s="75"/>
      <c r="E65" s="75"/>
      <c r="F65" s="75"/>
      <c r="G65" s="75"/>
      <c r="H65" s="75"/>
      <c r="I65" s="75"/>
    </row>
  </sheetData>
  <sheetProtection password="CCBE" sheet="1" selectLockedCells="1"/>
  <printOptions/>
  <pageMargins left="0.5" right="0.5" top="1" bottom="0.5" header="0" footer="0.25"/>
  <pageSetup fitToHeight="0" fitToWidth="1" horizontalDpi="600" verticalDpi="600" orientation="portrait" scale="89" r:id="rId1"/>
  <rowBreaks count="1" manualBreakCount="1">
    <brk id="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F74"/>
  <sheetViews>
    <sheetView showGridLines="0" showRowColHeaders="0" zoomScale="65" zoomScaleNormal="65" zoomScalePageLayoutView="0" workbookViewId="0" topLeftCell="A16">
      <selection activeCell="J67" sqref="J67"/>
    </sheetView>
  </sheetViews>
  <sheetFormatPr defaultColWidth="9.140625" defaultRowHeight="12.75"/>
  <cols>
    <col min="1" max="1" width="2.7109375" style="0" customWidth="1"/>
    <col min="2" max="2" width="3.28125" style="0" customWidth="1"/>
    <col min="3" max="5" width="3.7109375" style="0" customWidth="1"/>
    <col min="6" max="6" width="38.8515625" style="0" customWidth="1"/>
    <col min="7" max="7" width="5.00390625" style="0" customWidth="1"/>
    <col min="8" max="8" width="6.00390625" style="0" customWidth="1"/>
    <col min="9" max="9" width="10.00390625" style="0" customWidth="1"/>
    <col min="10" max="10" width="14.7109375" style="0" customWidth="1"/>
    <col min="11" max="11" width="1.7109375" style="0" customWidth="1"/>
    <col min="12" max="12" width="14.7109375" style="0" customWidth="1"/>
    <col min="13" max="13" width="1.7109375" style="0" customWidth="1"/>
    <col min="14" max="14" width="14.7109375" style="0" customWidth="1"/>
    <col min="15" max="15" width="1.7109375" style="0" customWidth="1"/>
    <col min="16" max="16" width="14.7109375" style="0" customWidth="1"/>
    <col min="17" max="17" width="1.7109375" style="0" customWidth="1"/>
    <col min="18" max="18" width="14.7109375" style="0" customWidth="1"/>
    <col min="19" max="19" width="1.7109375" style="0" customWidth="1"/>
    <col min="20" max="20" width="14.7109375" style="0" customWidth="1"/>
    <col min="21" max="21" width="1.7109375" style="0" customWidth="1"/>
    <col min="22" max="22" width="14.7109375" style="0" customWidth="1"/>
    <col min="23" max="23" width="1.7109375" style="0" customWidth="1"/>
    <col min="24" max="24" width="14.00390625" style="0" customWidth="1"/>
    <col min="25" max="25" width="1.7109375" style="0" customWidth="1"/>
    <col min="26" max="26" width="14.00390625" style="0" customWidth="1"/>
    <col min="27" max="27" width="2.421875" style="0" customWidth="1"/>
    <col min="28" max="28" width="2.28125" style="0" customWidth="1"/>
    <col min="29" max="29" width="2.140625" style="0" customWidth="1"/>
  </cols>
  <sheetData>
    <row r="1" ht="8.25" customHeight="1">
      <c r="A1" s="75"/>
    </row>
    <row r="2" ht="8.25" customHeight="1" thickBot="1">
      <c r="A2" s="75"/>
    </row>
    <row r="3" spans="1:28" ht="24" thickTop="1">
      <c r="A3" s="75"/>
      <c r="B3" s="548" t="s">
        <v>0</v>
      </c>
      <c r="C3" s="30"/>
      <c r="D3" s="30"/>
      <c r="E3" s="30"/>
      <c r="F3" s="30"/>
      <c r="G3" s="549"/>
      <c r="H3" s="49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49" t="s">
        <v>59</v>
      </c>
      <c r="AA3" s="597"/>
      <c r="AB3" s="41"/>
    </row>
    <row r="4" spans="1:28" ht="23.25">
      <c r="A4" s="75"/>
      <c r="B4" s="34"/>
      <c r="C4" s="24"/>
      <c r="D4" s="24"/>
      <c r="E4" s="24"/>
      <c r="F4" s="24"/>
      <c r="G4" s="27"/>
      <c r="H4" s="47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47"/>
      <c r="AA4" s="47" t="s">
        <v>60</v>
      </c>
      <c r="AB4" s="42"/>
    </row>
    <row r="5" spans="1:28" ht="23.25">
      <c r="A5" s="75"/>
      <c r="B5" s="34"/>
      <c r="C5" s="24"/>
      <c r="D5" s="24"/>
      <c r="E5" s="24"/>
      <c r="F5" s="24"/>
      <c r="G5" s="27"/>
      <c r="H5" s="47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9"/>
      <c r="AA5" s="47"/>
      <c r="AB5" s="42"/>
    </row>
    <row r="6" spans="1:28" ht="18.75">
      <c r="A6" s="75"/>
      <c r="B6" s="39"/>
      <c r="C6" s="40"/>
      <c r="D6" s="40"/>
      <c r="E6" s="375" t="s">
        <v>247</v>
      </c>
      <c r="F6" s="680">
        <f>+YearEnd</f>
        <v>41274</v>
      </c>
      <c r="G6" s="27"/>
      <c r="H6" s="48"/>
      <c r="I6" s="52"/>
      <c r="J6" s="52"/>
      <c r="K6" s="52"/>
      <c r="L6" s="52"/>
      <c r="M6" s="52"/>
      <c r="N6" s="52"/>
      <c r="O6" s="52"/>
      <c r="Q6" s="437"/>
      <c r="R6" s="437"/>
      <c r="S6" s="437"/>
      <c r="T6" s="437"/>
      <c r="U6" s="437"/>
      <c r="V6" s="435"/>
      <c r="W6" s="52"/>
      <c r="X6" s="52"/>
      <c r="Y6" s="52"/>
      <c r="Z6" s="59">
        <f>+CorpName</f>
        <v>0</v>
      </c>
      <c r="AA6" s="60"/>
      <c r="AB6" s="54"/>
    </row>
    <row r="7" spans="1:28" ht="3.75" customHeight="1">
      <c r="A7" s="75"/>
      <c r="B7" s="39"/>
      <c r="C7" s="40"/>
      <c r="D7" s="40"/>
      <c r="E7" s="40"/>
      <c r="F7" s="40"/>
      <c r="G7" s="27"/>
      <c r="H7" s="4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374"/>
      <c r="AA7" s="60"/>
      <c r="AB7" s="54"/>
    </row>
    <row r="8" spans="1:28" ht="19.5" thickBot="1">
      <c r="A8" s="75"/>
      <c r="B8" s="220"/>
      <c r="C8" s="643" t="s">
        <v>64</v>
      </c>
      <c r="D8" s="222"/>
      <c r="E8" s="222"/>
      <c r="F8" s="222"/>
      <c r="G8" s="223"/>
      <c r="H8" s="225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668"/>
      <c r="AA8" s="351" t="s">
        <v>124</v>
      </c>
      <c r="AB8" s="226"/>
    </row>
    <row r="9" ht="8.25" customHeight="1" thickBot="1" thickTop="1">
      <c r="A9" s="75"/>
    </row>
    <row r="10" spans="1:32" ht="7.5" customHeight="1" thickTop="1">
      <c r="A10" s="75"/>
      <c r="B10" s="166"/>
      <c r="C10" s="267"/>
      <c r="D10" s="260"/>
      <c r="E10" s="260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268"/>
      <c r="Y10" s="268"/>
      <c r="Z10" s="268"/>
      <c r="AA10" s="167"/>
      <c r="AB10" s="198"/>
      <c r="AF10" s="75"/>
    </row>
    <row r="11" spans="1:32" ht="15" customHeight="1">
      <c r="A11" s="75"/>
      <c r="B11" s="169"/>
      <c r="C11" s="612" t="s">
        <v>618</v>
      </c>
      <c r="D11" s="180"/>
      <c r="E11" s="180"/>
      <c r="F11" s="160"/>
      <c r="G11" s="160"/>
      <c r="H11" s="160"/>
      <c r="I11" s="269" t="s">
        <v>136</v>
      </c>
      <c r="J11" s="269" t="s">
        <v>98</v>
      </c>
      <c r="K11" s="269"/>
      <c r="L11" s="269" t="s">
        <v>54</v>
      </c>
      <c r="M11" s="269"/>
      <c r="N11" s="269" t="s">
        <v>100</v>
      </c>
      <c r="O11" s="269"/>
      <c r="P11" s="269" t="s">
        <v>140</v>
      </c>
      <c r="Q11" s="269"/>
      <c r="R11" s="269" t="s">
        <v>141</v>
      </c>
      <c r="S11" s="269"/>
      <c r="T11" s="269" t="s">
        <v>141</v>
      </c>
      <c r="U11" s="269"/>
      <c r="V11" s="269" t="s">
        <v>105</v>
      </c>
      <c r="W11" s="269"/>
      <c r="X11" s="269" t="s">
        <v>111</v>
      </c>
      <c r="Y11" s="269"/>
      <c r="Z11" s="269" t="s">
        <v>108</v>
      </c>
      <c r="AA11" s="160"/>
      <c r="AB11" s="199"/>
      <c r="AF11" s="407"/>
    </row>
    <row r="12" spans="1:32" ht="13.5" customHeight="1">
      <c r="A12" s="75"/>
      <c r="B12" s="169"/>
      <c r="C12" s="130" t="s">
        <v>316</v>
      </c>
      <c r="D12" s="192"/>
      <c r="E12" s="192"/>
      <c r="F12" s="192"/>
      <c r="G12" s="192"/>
      <c r="H12" s="192"/>
      <c r="I12" s="269" t="s">
        <v>137</v>
      </c>
      <c r="J12" s="269" t="s">
        <v>85</v>
      </c>
      <c r="K12" s="269"/>
      <c r="L12" s="269" t="s">
        <v>99</v>
      </c>
      <c r="M12" s="269"/>
      <c r="N12" s="269" t="s">
        <v>101</v>
      </c>
      <c r="O12" s="269"/>
      <c r="P12" s="269" t="s">
        <v>102</v>
      </c>
      <c r="Q12" s="269"/>
      <c r="R12" s="269" t="s">
        <v>563</v>
      </c>
      <c r="S12" s="269"/>
      <c r="T12" s="269" t="s">
        <v>288</v>
      </c>
      <c r="U12" s="269"/>
      <c r="V12" s="269" t="s">
        <v>106</v>
      </c>
      <c r="W12" s="269"/>
      <c r="X12" s="269" t="s">
        <v>109</v>
      </c>
      <c r="Y12" s="269"/>
      <c r="Z12" s="269" t="s">
        <v>109</v>
      </c>
      <c r="AA12" s="192"/>
      <c r="AB12" s="270"/>
      <c r="AF12" s="75"/>
    </row>
    <row r="13" spans="1:32" ht="16.5" customHeight="1">
      <c r="A13" s="75"/>
      <c r="B13" s="169"/>
      <c r="C13" s="130"/>
      <c r="D13" s="192" t="s">
        <v>191</v>
      </c>
      <c r="E13" s="192"/>
      <c r="F13" s="192"/>
      <c r="G13" s="192"/>
      <c r="H13" s="192"/>
      <c r="I13" s="269"/>
      <c r="J13" s="271" t="s">
        <v>88</v>
      </c>
      <c r="K13" s="192"/>
      <c r="L13" s="271" t="s">
        <v>87</v>
      </c>
      <c r="M13" s="192"/>
      <c r="N13" s="271" t="s">
        <v>86</v>
      </c>
      <c r="O13" s="200"/>
      <c r="P13" s="271" t="s">
        <v>103</v>
      </c>
      <c r="Q13" s="200"/>
      <c r="R13" s="271" t="s">
        <v>104</v>
      </c>
      <c r="S13" s="200"/>
      <c r="T13" s="271" t="s">
        <v>107</v>
      </c>
      <c r="U13" s="200"/>
      <c r="V13" s="271" t="s">
        <v>107</v>
      </c>
      <c r="W13" s="200"/>
      <c r="X13" s="271" t="s">
        <v>110</v>
      </c>
      <c r="Y13" s="200"/>
      <c r="Z13" s="271" t="s">
        <v>112</v>
      </c>
      <c r="AA13" s="192"/>
      <c r="AB13" s="270"/>
      <c r="AF13" s="75"/>
    </row>
    <row r="14" spans="1:28" ht="16.5" customHeight="1">
      <c r="A14" s="75"/>
      <c r="B14" s="191"/>
      <c r="C14" s="192"/>
      <c r="D14" s="192"/>
      <c r="E14" s="192" t="s">
        <v>139</v>
      </c>
      <c r="F14" s="192"/>
      <c r="G14" s="192"/>
      <c r="H14" s="88">
        <v>2101</v>
      </c>
      <c r="I14" s="185" t="s">
        <v>67</v>
      </c>
      <c r="J14" s="700"/>
      <c r="K14" s="582"/>
      <c r="L14" s="468"/>
      <c r="M14" s="582"/>
      <c r="N14" s="583"/>
      <c r="O14" s="582"/>
      <c r="P14" s="583"/>
      <c r="Q14" s="582"/>
      <c r="R14" s="468"/>
      <c r="S14" s="582"/>
      <c r="T14" s="468"/>
      <c r="U14" s="582"/>
      <c r="V14" s="468"/>
      <c r="W14" s="582"/>
      <c r="X14" s="468"/>
      <c r="Y14" s="582"/>
      <c r="Z14" s="468"/>
      <c r="AA14" s="192"/>
      <c r="AB14" s="199"/>
    </row>
    <row r="15" spans="1:28" ht="7.5" customHeight="1">
      <c r="A15" s="75"/>
      <c r="B15" s="169"/>
      <c r="C15" s="192"/>
      <c r="D15" s="192"/>
      <c r="E15" s="192"/>
      <c r="F15" s="192"/>
      <c r="G15" s="192"/>
      <c r="H15" s="192"/>
      <c r="I15" s="185"/>
      <c r="J15" s="584"/>
      <c r="K15" s="582"/>
      <c r="L15" s="584"/>
      <c r="M15" s="582"/>
      <c r="N15" s="584"/>
      <c r="O15" s="582"/>
      <c r="P15" s="584"/>
      <c r="Q15" s="582"/>
      <c r="R15" s="584"/>
      <c r="S15" s="582"/>
      <c r="T15" s="584"/>
      <c r="U15" s="582"/>
      <c r="V15" s="584"/>
      <c r="W15" s="582"/>
      <c r="X15" s="584"/>
      <c r="Y15" s="582"/>
      <c r="Z15" s="584"/>
      <c r="AA15" s="192"/>
      <c r="AB15" s="133"/>
    </row>
    <row r="16" spans="1:28" ht="16.5" customHeight="1">
      <c r="A16" s="75"/>
      <c r="B16" s="169"/>
      <c r="C16" s="192"/>
      <c r="D16" s="192" t="s">
        <v>229</v>
      </c>
      <c r="E16" s="192"/>
      <c r="F16" s="192"/>
      <c r="G16" s="192"/>
      <c r="H16" s="192"/>
      <c r="I16" s="185"/>
      <c r="J16" s="584"/>
      <c r="K16" s="582"/>
      <c r="L16" s="584"/>
      <c r="M16" s="582"/>
      <c r="N16" s="584"/>
      <c r="O16" s="582"/>
      <c r="P16" s="584"/>
      <c r="Q16" s="582"/>
      <c r="R16" s="584"/>
      <c r="S16" s="582"/>
      <c r="T16" s="584"/>
      <c r="U16" s="582"/>
      <c r="V16" s="584"/>
      <c r="W16" s="582"/>
      <c r="X16" s="584"/>
      <c r="Y16" s="582"/>
      <c r="Z16" s="584"/>
      <c r="AA16" s="192"/>
      <c r="AB16" s="133"/>
    </row>
    <row r="17" spans="1:28" ht="16.5" customHeight="1">
      <c r="A17" s="75"/>
      <c r="B17" s="169"/>
      <c r="C17" s="192"/>
      <c r="D17" s="192"/>
      <c r="E17" s="192" t="s">
        <v>317</v>
      </c>
      <c r="F17" s="192"/>
      <c r="G17" s="192"/>
      <c r="H17" s="88">
        <v>2105</v>
      </c>
      <c r="I17" s="185" t="s">
        <v>67</v>
      </c>
      <c r="J17" s="700"/>
      <c r="K17" s="582"/>
      <c r="L17" s="468"/>
      <c r="M17" s="582"/>
      <c r="N17" s="583"/>
      <c r="O17" s="582"/>
      <c r="P17" s="583"/>
      <c r="Q17" s="582"/>
      <c r="R17" s="468"/>
      <c r="S17" s="582"/>
      <c r="T17" s="468"/>
      <c r="U17" s="582"/>
      <c r="V17" s="468"/>
      <c r="W17" s="582"/>
      <c r="X17" s="468"/>
      <c r="Y17" s="582"/>
      <c r="Z17" s="468"/>
      <c r="AA17" s="192"/>
      <c r="AB17" s="133"/>
    </row>
    <row r="18" spans="1:28" ht="16.5" customHeight="1">
      <c r="A18" s="75"/>
      <c r="B18" s="169"/>
      <c r="C18" s="192"/>
      <c r="D18" s="192" t="s">
        <v>314</v>
      </c>
      <c r="E18" s="192"/>
      <c r="F18" s="192"/>
      <c r="G18" s="192"/>
      <c r="H18" s="88">
        <v>2106</v>
      </c>
      <c r="I18" s="185" t="s">
        <v>67</v>
      </c>
      <c r="J18" s="468"/>
      <c r="K18" s="582"/>
      <c r="L18" s="468"/>
      <c r="M18" s="582"/>
      <c r="N18" s="583"/>
      <c r="O18" s="582"/>
      <c r="P18" s="583"/>
      <c r="Q18" s="582"/>
      <c r="R18" s="468"/>
      <c r="S18" s="582"/>
      <c r="T18" s="468"/>
      <c r="U18" s="582"/>
      <c r="V18" s="468"/>
      <c r="W18" s="582"/>
      <c r="X18" s="468"/>
      <c r="Y18" s="582"/>
      <c r="Z18" s="468"/>
      <c r="AA18" s="192"/>
      <c r="AB18" s="133"/>
    </row>
    <row r="19" spans="1:28" ht="16.5" customHeight="1">
      <c r="A19" s="75"/>
      <c r="B19" s="169"/>
      <c r="C19" s="192"/>
      <c r="D19" s="192" t="s">
        <v>586</v>
      </c>
      <c r="E19" s="192"/>
      <c r="F19" s="192"/>
      <c r="G19" s="192"/>
      <c r="H19" s="88">
        <v>2107</v>
      </c>
      <c r="I19" s="185" t="s">
        <v>315</v>
      </c>
      <c r="J19" s="712">
        <f>+(J14+J17+J18)</f>
        <v>0</v>
      </c>
      <c r="K19" s="582"/>
      <c r="L19" s="712">
        <f>+(L14+L17+L18)</f>
        <v>0</v>
      </c>
      <c r="M19" s="582"/>
      <c r="N19" s="700"/>
      <c r="O19" s="582"/>
      <c r="P19" s="700"/>
      <c r="Q19" s="582"/>
      <c r="R19" s="712">
        <f>+(R14+R17+R18)</f>
        <v>0</v>
      </c>
      <c r="S19" s="582"/>
      <c r="T19" s="712">
        <f>+(T14+T17+T18)</f>
        <v>0</v>
      </c>
      <c r="U19" s="582"/>
      <c r="V19" s="712">
        <f>+(V14+V17+V18)</f>
        <v>0</v>
      </c>
      <c r="W19" s="582"/>
      <c r="X19" s="712">
        <f>+(X14+X17+X18)</f>
        <v>0</v>
      </c>
      <c r="Y19" s="582"/>
      <c r="Z19" s="712">
        <f>+(Z14+Z17+Z18)</f>
        <v>0</v>
      </c>
      <c r="AA19" s="192"/>
      <c r="AB19" s="133"/>
    </row>
    <row r="20" spans="1:28" ht="3" customHeight="1" thickBot="1">
      <c r="A20" s="75"/>
      <c r="B20" s="272"/>
      <c r="C20" s="175"/>
      <c r="D20" s="175"/>
      <c r="E20" s="175"/>
      <c r="F20" s="175"/>
      <c r="G20" s="175"/>
      <c r="H20" s="175"/>
      <c r="I20" s="219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219"/>
      <c r="AB20" s="201"/>
    </row>
    <row r="21" spans="1:28" ht="6.75" customHeight="1" thickTop="1">
      <c r="A21" s="75"/>
      <c r="B21" s="191"/>
      <c r="C21" s="192"/>
      <c r="D21" s="192"/>
      <c r="E21" s="192"/>
      <c r="F21" s="192"/>
      <c r="G21" s="192"/>
      <c r="H21" s="192"/>
      <c r="I21" s="192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192"/>
      <c r="AB21" s="133"/>
    </row>
    <row r="22" spans="1:28" ht="16.5" customHeight="1">
      <c r="A22" s="75"/>
      <c r="B22" s="191"/>
      <c r="C22" s="128" t="s">
        <v>780</v>
      </c>
      <c r="D22" s="192"/>
      <c r="E22" s="192"/>
      <c r="F22" s="192"/>
      <c r="G22" s="192"/>
      <c r="H22" s="192"/>
      <c r="I22" s="192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192"/>
      <c r="AB22" s="133"/>
    </row>
    <row r="23" spans="1:28" ht="1.5" customHeight="1">
      <c r="A23" s="75"/>
      <c r="B23" s="191"/>
      <c r="C23" s="192"/>
      <c r="D23" s="192" t="s">
        <v>65</v>
      </c>
      <c r="E23" s="192"/>
      <c r="F23" s="192"/>
      <c r="G23" s="192"/>
      <c r="H23" s="192"/>
      <c r="I23" s="192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192"/>
      <c r="AB23" s="199"/>
    </row>
    <row r="24" spans="1:28" ht="1.5" customHeight="1">
      <c r="A24" s="75"/>
      <c r="B24" s="191"/>
      <c r="C24" s="192"/>
      <c r="D24" s="192"/>
      <c r="E24" s="192" t="s">
        <v>191</v>
      </c>
      <c r="F24" s="192"/>
      <c r="G24" s="192"/>
      <c r="H24" s="192"/>
      <c r="I24" s="192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192"/>
      <c r="AB24" s="199"/>
    </row>
    <row r="25" spans="1:28" ht="15" customHeight="1">
      <c r="A25" s="75"/>
      <c r="B25" s="191"/>
      <c r="C25" s="192"/>
      <c r="D25" s="128" t="s">
        <v>65</v>
      </c>
      <c r="E25" s="192"/>
      <c r="F25" s="192"/>
      <c r="G25" s="192"/>
      <c r="H25" s="192"/>
      <c r="I25" s="192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192"/>
      <c r="AB25" s="199"/>
    </row>
    <row r="26" spans="1:28" ht="15" customHeight="1">
      <c r="A26" s="75"/>
      <c r="B26" s="191"/>
      <c r="C26" s="192"/>
      <c r="D26" s="192"/>
      <c r="E26" s="192" t="s">
        <v>781</v>
      </c>
      <c r="F26" s="192"/>
      <c r="G26" s="192"/>
      <c r="H26" s="192"/>
      <c r="I26" s="192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192"/>
      <c r="AB26" s="199"/>
    </row>
    <row r="27" spans="1:28" ht="16.5" customHeight="1">
      <c r="A27" s="75"/>
      <c r="B27" s="191"/>
      <c r="C27" s="192"/>
      <c r="D27" s="192"/>
      <c r="E27" s="192"/>
      <c r="F27" s="192" t="s">
        <v>169</v>
      </c>
      <c r="G27" s="192"/>
      <c r="H27" s="88">
        <v>2111</v>
      </c>
      <c r="I27" s="185" t="s">
        <v>67</v>
      </c>
      <c r="J27" s="468"/>
      <c r="K27" s="582"/>
      <c r="L27" s="468"/>
      <c r="M27" s="582"/>
      <c r="N27" s="583"/>
      <c r="O27" s="582"/>
      <c r="P27" s="583"/>
      <c r="Q27" s="582"/>
      <c r="R27" s="468"/>
      <c r="S27" s="582"/>
      <c r="T27" s="468"/>
      <c r="U27" s="582"/>
      <c r="V27" s="468"/>
      <c r="W27" s="582"/>
      <c r="X27" s="468"/>
      <c r="Y27" s="582"/>
      <c r="Z27" s="468"/>
      <c r="AA27" s="192"/>
      <c r="AB27" s="199"/>
    </row>
    <row r="28" spans="1:28" ht="16.5" customHeight="1">
      <c r="A28" s="75"/>
      <c r="B28" s="191"/>
      <c r="C28" s="192"/>
      <c r="D28" s="192"/>
      <c r="E28" s="192"/>
      <c r="F28" s="192" t="s">
        <v>66</v>
      </c>
      <c r="G28" s="192"/>
      <c r="H28" s="88">
        <v>2113</v>
      </c>
      <c r="I28" s="277" t="s">
        <v>68</v>
      </c>
      <c r="J28" s="468"/>
      <c r="K28" s="586"/>
      <c r="L28" s="468"/>
      <c r="M28" s="586"/>
      <c r="N28" s="583"/>
      <c r="O28" s="586"/>
      <c r="P28" s="583"/>
      <c r="Q28" s="586"/>
      <c r="R28" s="468"/>
      <c r="S28" s="586"/>
      <c r="T28" s="468"/>
      <c r="U28" s="586"/>
      <c r="V28" s="468"/>
      <c r="W28" s="586"/>
      <c r="X28" s="468"/>
      <c r="Y28" s="586"/>
      <c r="Z28" s="468"/>
      <c r="AA28" s="192"/>
      <c r="AB28" s="199"/>
    </row>
    <row r="29" spans="1:28" ht="16.5" customHeight="1">
      <c r="A29" s="75"/>
      <c r="B29" s="191"/>
      <c r="C29" s="192"/>
      <c r="D29" s="192"/>
      <c r="E29" s="192" t="s">
        <v>229</v>
      </c>
      <c r="F29" s="192"/>
      <c r="G29" s="192"/>
      <c r="H29" s="192"/>
      <c r="I29" s="192"/>
      <c r="J29" s="192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192"/>
      <c r="AB29" s="199"/>
    </row>
    <row r="30" spans="1:28" ht="16.5" customHeight="1">
      <c r="A30" s="75"/>
      <c r="B30" s="191"/>
      <c r="C30" s="192"/>
      <c r="D30" s="192"/>
      <c r="E30" s="192"/>
      <c r="F30" s="192" t="s">
        <v>170</v>
      </c>
      <c r="G30" s="192"/>
      <c r="H30" s="88">
        <v>2115</v>
      </c>
      <c r="I30" s="185" t="s">
        <v>67</v>
      </c>
      <c r="J30" s="468"/>
      <c r="K30" s="582"/>
      <c r="L30" s="468"/>
      <c r="M30" s="582"/>
      <c r="N30" s="468"/>
      <c r="O30" s="582"/>
      <c r="P30" s="468"/>
      <c r="Q30" s="582"/>
      <c r="R30" s="468"/>
      <c r="S30" s="582"/>
      <c r="T30" s="468"/>
      <c r="U30" s="582"/>
      <c r="V30" s="468"/>
      <c r="W30" s="582"/>
      <c r="X30" s="468"/>
      <c r="Y30" s="582"/>
      <c r="Z30" s="468"/>
      <c r="AA30" s="192"/>
      <c r="AB30" s="199"/>
    </row>
    <row r="31" spans="1:28" ht="6" customHeight="1">
      <c r="A31" s="75"/>
      <c r="B31" s="191"/>
      <c r="C31" s="192"/>
      <c r="D31" s="192"/>
      <c r="E31" s="192"/>
      <c r="F31" s="192"/>
      <c r="G31" s="192"/>
      <c r="H31" s="192"/>
      <c r="I31" s="192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192"/>
      <c r="AB31" s="199"/>
    </row>
    <row r="32" spans="1:28" ht="6" customHeight="1">
      <c r="A32" s="75"/>
      <c r="B32" s="191"/>
      <c r="C32" s="192"/>
      <c r="D32" s="192"/>
      <c r="E32" s="192"/>
      <c r="F32" s="192"/>
      <c r="G32" s="192"/>
      <c r="H32" s="192"/>
      <c r="I32" s="192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192"/>
      <c r="AB32" s="199"/>
    </row>
    <row r="33" spans="1:28" ht="16.5" customHeight="1">
      <c r="A33" s="75"/>
      <c r="B33" s="1012"/>
      <c r="C33" s="192"/>
      <c r="D33" s="128" t="s">
        <v>782</v>
      </c>
      <c r="E33" s="192"/>
      <c r="F33" s="192"/>
      <c r="G33" s="192"/>
      <c r="H33" s="192"/>
      <c r="I33" s="192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192"/>
      <c r="AB33" s="199"/>
    </row>
    <row r="34" spans="1:28" ht="16.5" customHeight="1">
      <c r="A34" s="75"/>
      <c r="B34" s="191"/>
      <c r="C34" s="192"/>
      <c r="D34" s="192"/>
      <c r="E34" s="192" t="s">
        <v>781</v>
      </c>
      <c r="F34" s="192"/>
      <c r="G34" s="192"/>
      <c r="H34" s="88"/>
      <c r="I34" s="185"/>
      <c r="J34" s="1013"/>
      <c r="K34" s="582"/>
      <c r="L34" s="1013"/>
      <c r="M34" s="582"/>
      <c r="N34" s="1014"/>
      <c r="O34" s="582"/>
      <c r="P34" s="1014"/>
      <c r="Q34" s="582"/>
      <c r="R34" s="1013"/>
      <c r="S34" s="582"/>
      <c r="T34" s="1013"/>
      <c r="U34" s="582"/>
      <c r="V34" s="1013"/>
      <c r="W34" s="582"/>
      <c r="X34" s="1013"/>
      <c r="Y34" s="582"/>
      <c r="Z34" s="1013"/>
      <c r="AA34" s="192"/>
      <c r="AB34" s="199"/>
    </row>
    <row r="35" spans="1:28" ht="16.5" customHeight="1">
      <c r="A35" s="75"/>
      <c r="B35" s="191"/>
      <c r="C35" s="192"/>
      <c r="D35" s="192"/>
      <c r="E35" s="192"/>
      <c r="F35" s="192" t="s">
        <v>169</v>
      </c>
      <c r="G35" s="192"/>
      <c r="H35" s="88">
        <v>2121</v>
      </c>
      <c r="I35" s="185" t="s">
        <v>67</v>
      </c>
      <c r="J35" s="468"/>
      <c r="K35" s="582"/>
      <c r="L35" s="468"/>
      <c r="M35" s="582"/>
      <c r="N35" s="583"/>
      <c r="O35" s="582"/>
      <c r="P35" s="583"/>
      <c r="Q35" s="582"/>
      <c r="R35" s="468"/>
      <c r="S35" s="582"/>
      <c r="T35" s="468"/>
      <c r="U35" s="582"/>
      <c r="V35" s="468"/>
      <c r="W35" s="582"/>
      <c r="X35" s="468"/>
      <c r="Y35" s="582"/>
      <c r="Z35" s="468"/>
      <c r="AA35" s="192"/>
      <c r="AB35" s="199"/>
    </row>
    <row r="36" spans="1:28" ht="16.5" customHeight="1">
      <c r="A36" s="75"/>
      <c r="B36" s="191"/>
      <c r="C36" s="192"/>
      <c r="D36" s="192"/>
      <c r="E36" s="192"/>
      <c r="F36" s="192" t="s">
        <v>66</v>
      </c>
      <c r="G36" s="192"/>
      <c r="H36" s="88">
        <v>2123</v>
      </c>
      <c r="I36" s="277" t="s">
        <v>68</v>
      </c>
      <c r="J36" s="468"/>
      <c r="K36" s="586"/>
      <c r="L36" s="468"/>
      <c r="M36" s="586"/>
      <c r="N36" s="583"/>
      <c r="O36" s="586"/>
      <c r="P36" s="583"/>
      <c r="Q36" s="586"/>
      <c r="R36" s="468"/>
      <c r="S36" s="586"/>
      <c r="T36" s="468"/>
      <c r="U36" s="586"/>
      <c r="V36" s="468"/>
      <c r="W36" s="586"/>
      <c r="X36" s="468"/>
      <c r="Y36" s="586"/>
      <c r="Z36" s="468"/>
      <c r="AA36" s="192"/>
      <c r="AB36" s="199"/>
    </row>
    <row r="37" spans="1:28" ht="16.5" customHeight="1">
      <c r="A37" s="75"/>
      <c r="B37" s="191"/>
      <c r="C37" s="192"/>
      <c r="D37" s="192"/>
      <c r="E37" s="192" t="s">
        <v>229</v>
      </c>
      <c r="F37" s="192"/>
      <c r="G37" s="192"/>
      <c r="H37" s="192"/>
      <c r="I37" s="192"/>
      <c r="J37" s="584"/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584"/>
      <c r="X37" s="584"/>
      <c r="Y37" s="584"/>
      <c r="Z37" s="584"/>
      <c r="AA37" s="192"/>
      <c r="AB37" s="199"/>
    </row>
    <row r="38" spans="1:28" ht="16.5" customHeight="1">
      <c r="A38" s="75"/>
      <c r="B38" s="191"/>
      <c r="C38" s="192"/>
      <c r="D38" s="192"/>
      <c r="E38" s="192"/>
      <c r="F38" s="192" t="s">
        <v>170</v>
      </c>
      <c r="G38" s="192"/>
      <c r="H38" s="88">
        <v>2125</v>
      </c>
      <c r="I38" s="185" t="s">
        <v>67</v>
      </c>
      <c r="J38" s="468"/>
      <c r="K38" s="582"/>
      <c r="L38" s="468"/>
      <c r="M38" s="582"/>
      <c r="N38" s="468"/>
      <c r="O38" s="582"/>
      <c r="P38" s="468"/>
      <c r="Q38" s="582"/>
      <c r="R38" s="468"/>
      <c r="S38" s="582"/>
      <c r="T38" s="468"/>
      <c r="U38" s="582"/>
      <c r="V38" s="468"/>
      <c r="W38" s="582"/>
      <c r="X38" s="468"/>
      <c r="Y38" s="582"/>
      <c r="Z38" s="468"/>
      <c r="AA38" s="192"/>
      <c r="AB38" s="199"/>
    </row>
    <row r="39" spans="1:28" ht="6" customHeight="1">
      <c r="A39" s="75"/>
      <c r="B39" s="191"/>
      <c r="C39" s="192"/>
      <c r="D39" s="192"/>
      <c r="E39" s="192"/>
      <c r="F39" s="192"/>
      <c r="G39" s="192"/>
      <c r="H39" s="192"/>
      <c r="I39" s="192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192"/>
      <c r="AB39" s="199"/>
    </row>
    <row r="40" spans="1:28" ht="16.5" customHeight="1">
      <c r="A40" s="75"/>
      <c r="B40" s="191"/>
      <c r="C40" s="192"/>
      <c r="D40" s="160" t="s">
        <v>69</v>
      </c>
      <c r="E40" s="192"/>
      <c r="F40" s="192"/>
      <c r="G40" s="192"/>
      <c r="H40" s="192"/>
      <c r="I40" s="192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192"/>
      <c r="AB40" s="199"/>
    </row>
    <row r="41" spans="1:28" ht="16.5" customHeight="1">
      <c r="A41" s="75"/>
      <c r="B41" s="191"/>
      <c r="C41" s="192"/>
      <c r="D41" s="192"/>
      <c r="E41" s="192" t="s">
        <v>191</v>
      </c>
      <c r="F41" s="192"/>
      <c r="G41" s="192"/>
      <c r="H41" s="192"/>
      <c r="I41" s="192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192"/>
      <c r="AB41" s="199"/>
    </row>
    <row r="42" spans="1:28" ht="16.5" customHeight="1">
      <c r="A42" s="75"/>
      <c r="B42" s="191"/>
      <c r="C42" s="192"/>
      <c r="D42" s="192"/>
      <c r="E42" s="192"/>
      <c r="F42" s="192" t="s">
        <v>169</v>
      </c>
      <c r="G42" s="192"/>
      <c r="H42" s="88">
        <v>2131</v>
      </c>
      <c r="I42" s="185" t="s">
        <v>67</v>
      </c>
      <c r="J42" s="468"/>
      <c r="K42" s="582"/>
      <c r="L42" s="468"/>
      <c r="M42" s="582"/>
      <c r="N42" s="583"/>
      <c r="O42" s="582"/>
      <c r="P42" s="583"/>
      <c r="Q42" s="582"/>
      <c r="R42" s="468"/>
      <c r="S42" s="582"/>
      <c r="T42" s="468"/>
      <c r="U42" s="582"/>
      <c r="V42" s="468"/>
      <c r="W42" s="582"/>
      <c r="X42" s="468"/>
      <c r="Y42" s="582"/>
      <c r="Z42" s="468"/>
      <c r="AA42" s="192"/>
      <c r="AB42" s="199"/>
    </row>
    <row r="43" spans="1:28" ht="16.5" customHeight="1">
      <c r="A43" s="75"/>
      <c r="B43" s="191"/>
      <c r="C43" s="192"/>
      <c r="D43" s="192"/>
      <c r="E43" s="192"/>
      <c r="F43" s="192" t="s">
        <v>66</v>
      </c>
      <c r="G43" s="192"/>
      <c r="H43" s="88">
        <v>2133</v>
      </c>
      <c r="I43" s="277" t="s">
        <v>68</v>
      </c>
      <c r="J43" s="468"/>
      <c r="K43" s="586"/>
      <c r="L43" s="468"/>
      <c r="M43" s="586"/>
      <c r="N43" s="583"/>
      <c r="O43" s="586"/>
      <c r="P43" s="583"/>
      <c r="Q43" s="586"/>
      <c r="R43" s="468"/>
      <c r="S43" s="586"/>
      <c r="T43" s="468"/>
      <c r="U43" s="586"/>
      <c r="V43" s="468"/>
      <c r="W43" s="586"/>
      <c r="X43" s="468"/>
      <c r="Y43" s="586"/>
      <c r="Z43" s="468"/>
      <c r="AA43" s="192"/>
      <c r="AB43" s="199"/>
    </row>
    <row r="44" spans="1:28" ht="16.5" customHeight="1">
      <c r="A44" s="75"/>
      <c r="B44" s="191"/>
      <c r="C44" s="192"/>
      <c r="D44" s="192"/>
      <c r="E44" s="192" t="s">
        <v>229</v>
      </c>
      <c r="F44" s="192"/>
      <c r="G44" s="192"/>
      <c r="H44" s="192"/>
      <c r="I44" s="192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192"/>
      <c r="AB44" s="199"/>
    </row>
    <row r="45" spans="1:28" ht="16.5" customHeight="1">
      <c r="A45" s="75"/>
      <c r="B45" s="191"/>
      <c r="C45" s="192"/>
      <c r="D45" s="192"/>
      <c r="E45" s="192"/>
      <c r="F45" s="192" t="s">
        <v>170</v>
      </c>
      <c r="G45" s="192"/>
      <c r="H45" s="88">
        <v>2135</v>
      </c>
      <c r="I45" s="185" t="s">
        <v>67</v>
      </c>
      <c r="J45" s="468"/>
      <c r="K45" s="582"/>
      <c r="L45" s="468"/>
      <c r="M45" s="582"/>
      <c r="N45" s="468"/>
      <c r="O45" s="582"/>
      <c r="P45" s="468"/>
      <c r="Q45" s="582"/>
      <c r="R45" s="468"/>
      <c r="S45" s="582"/>
      <c r="T45" s="468"/>
      <c r="U45" s="582"/>
      <c r="V45" s="468"/>
      <c r="W45" s="582"/>
      <c r="X45" s="468"/>
      <c r="Y45" s="582"/>
      <c r="Z45" s="468"/>
      <c r="AA45" s="192"/>
      <c r="AB45" s="199"/>
    </row>
    <row r="46" spans="1:28" ht="6" customHeight="1">
      <c r="A46" s="75"/>
      <c r="B46" s="191"/>
      <c r="C46" s="192"/>
      <c r="D46" s="192"/>
      <c r="E46" s="192"/>
      <c r="F46" s="192"/>
      <c r="G46" s="192"/>
      <c r="H46" s="192"/>
      <c r="I46" s="192"/>
      <c r="J46" s="584"/>
      <c r="K46" s="584"/>
      <c r="L46" s="584"/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192"/>
      <c r="AB46" s="199"/>
    </row>
    <row r="47" spans="1:28" ht="16.5" customHeight="1">
      <c r="A47" s="75"/>
      <c r="B47" s="191"/>
      <c r="C47" s="192"/>
      <c r="D47" s="160" t="s">
        <v>70</v>
      </c>
      <c r="E47" s="192"/>
      <c r="F47" s="192"/>
      <c r="G47" s="192"/>
      <c r="H47" s="192"/>
      <c r="I47" s="192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192"/>
      <c r="AB47" s="199"/>
    </row>
    <row r="48" spans="1:28" ht="16.5" customHeight="1">
      <c r="A48" s="75"/>
      <c r="B48" s="191"/>
      <c r="C48" s="192"/>
      <c r="D48" s="192"/>
      <c r="E48" s="192" t="s">
        <v>191</v>
      </c>
      <c r="F48" s="192"/>
      <c r="G48" s="192"/>
      <c r="H48" s="192"/>
      <c r="I48" s="192"/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4"/>
      <c r="X48" s="584"/>
      <c r="Y48" s="584"/>
      <c r="Z48" s="584"/>
      <c r="AA48" s="192"/>
      <c r="AB48" s="199"/>
    </row>
    <row r="49" spans="1:28" ht="16.5" customHeight="1">
      <c r="A49" s="75"/>
      <c r="B49" s="191"/>
      <c r="C49" s="192"/>
      <c r="D49" s="192"/>
      <c r="E49" s="192"/>
      <c r="F49" s="192" t="s">
        <v>169</v>
      </c>
      <c r="G49" s="192"/>
      <c r="H49" s="88">
        <v>2141</v>
      </c>
      <c r="I49" s="185" t="s">
        <v>67</v>
      </c>
      <c r="J49" s="468"/>
      <c r="K49" s="582"/>
      <c r="L49" s="468"/>
      <c r="M49" s="582"/>
      <c r="N49" s="583"/>
      <c r="O49" s="582"/>
      <c r="P49" s="583"/>
      <c r="Q49" s="582"/>
      <c r="R49" s="468"/>
      <c r="S49" s="582"/>
      <c r="T49" s="468"/>
      <c r="U49" s="582"/>
      <c r="V49" s="468"/>
      <c r="W49" s="582"/>
      <c r="X49" s="468"/>
      <c r="Y49" s="582"/>
      <c r="Z49" s="468"/>
      <c r="AA49" s="192"/>
      <c r="AB49" s="199"/>
    </row>
    <row r="50" spans="1:28" ht="16.5" customHeight="1">
      <c r="A50" s="75"/>
      <c r="B50" s="191"/>
      <c r="C50" s="192"/>
      <c r="D50" s="192"/>
      <c r="E50" s="192"/>
      <c r="F50" s="192" t="s">
        <v>66</v>
      </c>
      <c r="G50" s="192"/>
      <c r="H50" s="88">
        <v>2143</v>
      </c>
      <c r="I50" s="277" t="s">
        <v>68</v>
      </c>
      <c r="J50" s="468"/>
      <c r="K50" s="586"/>
      <c r="L50" s="468"/>
      <c r="M50" s="586"/>
      <c r="N50" s="583"/>
      <c r="O50" s="586"/>
      <c r="P50" s="583"/>
      <c r="Q50" s="586"/>
      <c r="R50" s="468"/>
      <c r="S50" s="586"/>
      <c r="T50" s="468"/>
      <c r="U50" s="586"/>
      <c r="V50" s="468"/>
      <c r="W50" s="586"/>
      <c r="X50" s="468"/>
      <c r="Y50" s="586"/>
      <c r="Z50" s="468"/>
      <c r="AA50" s="192"/>
      <c r="AB50" s="199"/>
    </row>
    <row r="51" spans="1:28" ht="16.5" customHeight="1">
      <c r="A51" s="75"/>
      <c r="B51" s="191"/>
      <c r="C51" s="192"/>
      <c r="D51" s="192"/>
      <c r="E51" s="192" t="s">
        <v>229</v>
      </c>
      <c r="F51" s="192"/>
      <c r="G51" s="192"/>
      <c r="H51" s="192"/>
      <c r="I51" s="192"/>
      <c r="J51" s="584"/>
      <c r="K51" s="584"/>
      <c r="L51" s="584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192"/>
      <c r="AB51" s="199"/>
    </row>
    <row r="52" spans="1:28" ht="16.5" customHeight="1">
      <c r="A52" s="75"/>
      <c r="B52" s="191"/>
      <c r="C52" s="192"/>
      <c r="D52" s="192"/>
      <c r="E52" s="192"/>
      <c r="F52" s="192" t="s">
        <v>170</v>
      </c>
      <c r="G52" s="192"/>
      <c r="H52" s="88">
        <v>2145</v>
      </c>
      <c r="I52" s="185" t="s">
        <v>67</v>
      </c>
      <c r="J52" s="468"/>
      <c r="K52" s="582"/>
      <c r="L52" s="468"/>
      <c r="M52" s="582"/>
      <c r="N52" s="468"/>
      <c r="O52" s="582"/>
      <c r="P52" s="468"/>
      <c r="Q52" s="582"/>
      <c r="R52" s="468"/>
      <c r="S52" s="582"/>
      <c r="T52" s="468"/>
      <c r="U52" s="582"/>
      <c r="V52" s="468"/>
      <c r="W52" s="582"/>
      <c r="X52" s="468"/>
      <c r="Y52" s="582"/>
      <c r="Z52" s="468"/>
      <c r="AA52" s="192"/>
      <c r="AB52" s="199"/>
    </row>
    <row r="53" spans="1:28" ht="10.5" customHeight="1" thickBot="1">
      <c r="A53" s="75"/>
      <c r="B53" s="273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274"/>
    </row>
    <row r="54" spans="2:28" ht="6" customHeight="1" thickBot="1" thickTop="1"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</row>
    <row r="55" spans="1:28" ht="6" customHeight="1" thickTop="1">
      <c r="A55" s="75"/>
      <c r="B55" s="278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80"/>
      <c r="AB55" s="198"/>
    </row>
    <row r="56" spans="1:28" ht="16.5" customHeight="1">
      <c r="A56" s="75"/>
      <c r="B56" s="191"/>
      <c r="C56" s="160" t="s">
        <v>564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2"/>
      <c r="AB56" s="199"/>
    </row>
    <row r="57" spans="1:28" ht="12.75" customHeight="1">
      <c r="A57" s="75"/>
      <c r="B57" s="283"/>
      <c r="C57" s="281"/>
      <c r="D57" s="124"/>
      <c r="E57" s="124"/>
      <c r="F57" s="281"/>
      <c r="G57" s="281"/>
      <c r="H57" s="281"/>
      <c r="I57" s="269" t="s">
        <v>136</v>
      </c>
      <c r="J57" s="269" t="s">
        <v>98</v>
      </c>
      <c r="K57" s="192"/>
      <c r="L57" s="269" t="s">
        <v>54</v>
      </c>
      <c r="M57" s="192"/>
      <c r="N57" s="192"/>
      <c r="O57" s="192"/>
      <c r="P57" s="192"/>
      <c r="Q57" s="192"/>
      <c r="R57" s="584"/>
      <c r="S57" s="192"/>
      <c r="T57" s="269" t="s">
        <v>141</v>
      </c>
      <c r="U57" s="192"/>
      <c r="V57" s="269" t="s">
        <v>105</v>
      </c>
      <c r="W57" s="192"/>
      <c r="X57" s="284"/>
      <c r="Y57" s="284"/>
      <c r="Z57" s="192"/>
      <c r="AA57" s="282"/>
      <c r="AB57" s="285"/>
    </row>
    <row r="58" spans="1:28" ht="12.75" customHeight="1">
      <c r="A58" s="75"/>
      <c r="B58" s="286"/>
      <c r="C58" s="132"/>
      <c r="D58" s="132"/>
      <c r="E58" s="132"/>
      <c r="F58" s="132"/>
      <c r="G58" s="132"/>
      <c r="H58" s="132"/>
      <c r="I58" s="269" t="s">
        <v>137</v>
      </c>
      <c r="J58" s="269" t="s">
        <v>85</v>
      </c>
      <c r="K58" s="192"/>
      <c r="L58" s="269" t="s">
        <v>99</v>
      </c>
      <c r="M58" s="192"/>
      <c r="N58" s="192"/>
      <c r="O58" s="192"/>
      <c r="P58" s="192"/>
      <c r="Q58" s="192"/>
      <c r="R58" s="584"/>
      <c r="S58" s="192"/>
      <c r="T58" s="269" t="s">
        <v>288</v>
      </c>
      <c r="U58" s="192"/>
      <c r="V58" s="269" t="s">
        <v>106</v>
      </c>
      <c r="W58" s="192"/>
      <c r="X58" s="287"/>
      <c r="Y58" s="287"/>
      <c r="Z58" s="192"/>
      <c r="AA58" s="288"/>
      <c r="AB58" s="285"/>
    </row>
    <row r="59" spans="1:28" ht="15" customHeight="1">
      <c r="A59" s="75"/>
      <c r="B59" s="286"/>
      <c r="C59" s="136"/>
      <c r="D59" s="160" t="s">
        <v>213</v>
      </c>
      <c r="E59" s="151"/>
      <c r="F59" s="137"/>
      <c r="G59" s="289"/>
      <c r="H59" s="137"/>
      <c r="I59" s="269"/>
      <c r="J59" s="271" t="s">
        <v>88</v>
      </c>
      <c r="K59" s="192"/>
      <c r="L59" s="271" t="s">
        <v>87</v>
      </c>
      <c r="M59" s="192"/>
      <c r="N59" s="192"/>
      <c r="O59" s="192"/>
      <c r="P59" s="192"/>
      <c r="Q59" s="192"/>
      <c r="R59" s="584"/>
      <c r="S59" s="192"/>
      <c r="T59" s="271" t="s">
        <v>104</v>
      </c>
      <c r="U59" s="192"/>
      <c r="V59" s="271" t="s">
        <v>107</v>
      </c>
      <c r="W59" s="192"/>
      <c r="X59" s="284"/>
      <c r="Y59" s="284"/>
      <c r="Z59" s="192"/>
      <c r="AA59" s="288"/>
      <c r="AB59" s="199"/>
    </row>
    <row r="60" spans="1:28" ht="10.5" customHeight="1">
      <c r="A60" s="75"/>
      <c r="B60" s="191"/>
      <c r="C60" s="160"/>
      <c r="D60" s="160" t="s">
        <v>214</v>
      </c>
      <c r="E60" s="160"/>
      <c r="F60" s="396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584"/>
      <c r="S60" s="192"/>
      <c r="T60" s="192"/>
      <c r="U60" s="192"/>
      <c r="V60" s="192"/>
      <c r="W60" s="192"/>
      <c r="X60" s="192"/>
      <c r="Y60" s="192"/>
      <c r="Z60" s="192"/>
      <c r="AA60" s="290"/>
      <c r="AB60" s="199"/>
    </row>
    <row r="61" spans="1:28" ht="10.5" customHeight="1">
      <c r="A61" s="75"/>
      <c r="B61" s="191"/>
      <c r="C61" s="160"/>
      <c r="D61" s="160" t="s">
        <v>245</v>
      </c>
      <c r="E61" s="160"/>
      <c r="F61" s="396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290"/>
      <c r="AB61" s="199"/>
    </row>
    <row r="62" spans="1:28" ht="16.5" customHeight="1">
      <c r="A62" s="75"/>
      <c r="B62" s="191"/>
      <c r="C62" s="160"/>
      <c r="D62" s="160" t="s">
        <v>215</v>
      </c>
      <c r="E62" s="160"/>
      <c r="F62" s="160"/>
      <c r="G62" s="132">
        <v>2101</v>
      </c>
      <c r="H62" s="88">
        <v>2151</v>
      </c>
      <c r="I62" s="185" t="s">
        <v>67</v>
      </c>
      <c r="J62" s="712">
        <f>J14</f>
        <v>0</v>
      </c>
      <c r="K62" s="584"/>
      <c r="L62" s="712">
        <f>L14</f>
        <v>0</v>
      </c>
      <c r="M62" s="584"/>
      <c r="N62" s="584"/>
      <c r="O62" s="584"/>
      <c r="P62" s="584"/>
      <c r="Q62" s="584"/>
      <c r="R62" s="584"/>
      <c r="S62" s="584"/>
      <c r="T62" s="712">
        <f>T14</f>
        <v>0</v>
      </c>
      <c r="U62" s="584"/>
      <c r="V62" s="712">
        <f>V14</f>
        <v>0</v>
      </c>
      <c r="W62" s="192"/>
      <c r="X62" s="192"/>
      <c r="Y62" s="192"/>
      <c r="Z62" s="192"/>
      <c r="AA62" s="290"/>
      <c r="AB62" s="199"/>
    </row>
    <row r="63" spans="1:28" ht="6" customHeight="1">
      <c r="A63" s="75"/>
      <c r="B63" s="191"/>
      <c r="C63" s="160"/>
      <c r="D63" s="160"/>
      <c r="E63" s="160"/>
      <c r="F63" s="160"/>
      <c r="G63" s="192"/>
      <c r="H63" s="160"/>
      <c r="I63" s="192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4"/>
      <c r="W63" s="192"/>
      <c r="X63" s="132"/>
      <c r="Y63" s="132"/>
      <c r="Z63" s="192"/>
      <c r="AA63" s="290"/>
      <c r="AB63" s="199"/>
    </row>
    <row r="64" spans="1:28" ht="17.25" customHeight="1">
      <c r="A64" s="75"/>
      <c r="B64" s="191"/>
      <c r="C64" s="160"/>
      <c r="D64" s="160" t="s">
        <v>81</v>
      </c>
      <c r="E64" s="160"/>
      <c r="F64" s="160"/>
      <c r="G64" s="192"/>
      <c r="H64" s="88">
        <v>2152</v>
      </c>
      <c r="I64" s="185" t="s">
        <v>67</v>
      </c>
      <c r="J64" s="468"/>
      <c r="K64" s="584"/>
      <c r="L64" s="468"/>
      <c r="M64" s="584"/>
      <c r="N64" s="584"/>
      <c r="O64" s="584"/>
      <c r="P64" s="584"/>
      <c r="Q64" s="584"/>
      <c r="R64" s="584"/>
      <c r="S64" s="584"/>
      <c r="T64" s="468"/>
      <c r="U64" s="584"/>
      <c r="V64" s="468"/>
      <c r="W64" s="192"/>
      <c r="X64" s="132"/>
      <c r="Y64" s="132"/>
      <c r="Z64" s="192"/>
      <c r="AA64" s="290"/>
      <c r="AB64" s="199"/>
    </row>
    <row r="65" spans="1:28" ht="3.75" customHeight="1">
      <c r="A65" s="75"/>
      <c r="B65" s="191"/>
      <c r="C65" s="160"/>
      <c r="D65" s="160"/>
      <c r="E65" s="160"/>
      <c r="F65" s="160"/>
      <c r="G65" s="192"/>
      <c r="H65" s="160"/>
      <c r="I65" s="192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4"/>
      <c r="W65" s="192"/>
      <c r="X65" s="132"/>
      <c r="Y65" s="132"/>
      <c r="Z65" s="192"/>
      <c r="AA65" s="290"/>
      <c r="AB65" s="199"/>
    </row>
    <row r="66" spans="1:28" ht="11.25" customHeight="1">
      <c r="A66" s="75"/>
      <c r="B66" s="191"/>
      <c r="C66" s="160"/>
      <c r="D66" s="160" t="s">
        <v>211</v>
      </c>
      <c r="E66" s="160"/>
      <c r="F66" s="160"/>
      <c r="G66" s="192"/>
      <c r="H66" s="160"/>
      <c r="I66" s="192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192"/>
      <c r="X66" s="132"/>
      <c r="Y66" s="132"/>
      <c r="Z66" s="192"/>
      <c r="AA66" s="290"/>
      <c r="AB66" s="199"/>
    </row>
    <row r="67" spans="1:28" ht="16.5" customHeight="1">
      <c r="A67" s="75"/>
      <c r="B67" s="191"/>
      <c r="C67" s="192"/>
      <c r="D67" s="160" t="s">
        <v>216</v>
      </c>
      <c r="E67" s="160"/>
      <c r="F67" s="160"/>
      <c r="G67" s="192"/>
      <c r="H67" s="88">
        <v>2153</v>
      </c>
      <c r="I67" s="185" t="s">
        <v>67</v>
      </c>
      <c r="J67" s="468"/>
      <c r="K67" s="584"/>
      <c r="L67" s="468"/>
      <c r="M67" s="584"/>
      <c r="N67" s="584"/>
      <c r="O67" s="584"/>
      <c r="P67" s="584"/>
      <c r="Q67" s="584"/>
      <c r="R67" s="584"/>
      <c r="S67" s="584"/>
      <c r="T67" s="468"/>
      <c r="U67" s="584"/>
      <c r="V67" s="468"/>
      <c r="W67" s="192"/>
      <c r="X67" s="192"/>
      <c r="Y67" s="192"/>
      <c r="Z67" s="192"/>
      <c r="AA67" s="290"/>
      <c r="AB67" s="199"/>
    </row>
    <row r="68" spans="1:28" ht="6" customHeight="1">
      <c r="A68" s="75"/>
      <c r="B68" s="191"/>
      <c r="C68" s="192"/>
      <c r="D68" s="160"/>
      <c r="E68" s="160"/>
      <c r="F68" s="160"/>
      <c r="G68" s="192"/>
      <c r="H68" s="160"/>
      <c r="I68" s="192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192"/>
      <c r="X68" s="192"/>
      <c r="Y68" s="192"/>
      <c r="Z68" s="192"/>
      <c r="AA68" s="290"/>
      <c r="AB68" s="199"/>
    </row>
    <row r="69" spans="1:28" ht="16.5" customHeight="1">
      <c r="A69" s="75"/>
      <c r="B69" s="191"/>
      <c r="C69" s="192"/>
      <c r="D69" s="160" t="s">
        <v>126</v>
      </c>
      <c r="E69" s="160"/>
      <c r="F69" s="160"/>
      <c r="G69" s="192"/>
      <c r="H69" s="88">
        <v>2154</v>
      </c>
      <c r="I69" s="185" t="s">
        <v>67</v>
      </c>
      <c r="J69" s="468"/>
      <c r="K69" s="584"/>
      <c r="L69" s="468"/>
      <c r="M69" s="584"/>
      <c r="N69" s="584"/>
      <c r="O69" s="584"/>
      <c r="P69" s="584"/>
      <c r="Q69" s="584"/>
      <c r="R69" s="584"/>
      <c r="S69" s="584"/>
      <c r="T69" s="468"/>
      <c r="U69" s="584"/>
      <c r="V69" s="468"/>
      <c r="W69" s="192"/>
      <c r="X69" s="192"/>
      <c r="Y69" s="192"/>
      <c r="Z69" s="192"/>
      <c r="AA69" s="290"/>
      <c r="AB69" s="199"/>
    </row>
    <row r="70" spans="1:28" ht="12" customHeight="1">
      <c r="A70" s="75"/>
      <c r="B70" s="191"/>
      <c r="C70" s="192"/>
      <c r="D70" s="160"/>
      <c r="E70" s="192" t="s">
        <v>212</v>
      </c>
      <c r="F70" s="160"/>
      <c r="G70" s="192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92"/>
      <c r="X70" s="192"/>
      <c r="Y70" s="192"/>
      <c r="Z70" s="192"/>
      <c r="AA70" s="290"/>
      <c r="AB70" s="199"/>
    </row>
    <row r="71" spans="1:28" ht="12" customHeight="1">
      <c r="A71" s="75"/>
      <c r="B71" s="191"/>
      <c r="C71" s="192"/>
      <c r="D71" s="160"/>
      <c r="E71" s="192"/>
      <c r="F71" s="160"/>
      <c r="G71" s="192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92"/>
      <c r="X71" s="192"/>
      <c r="Y71" s="192"/>
      <c r="Z71" s="192"/>
      <c r="AA71" s="290"/>
      <c r="AB71" s="199"/>
    </row>
    <row r="72" spans="1:28" ht="12" customHeight="1">
      <c r="A72" s="75"/>
      <c r="B72" s="191"/>
      <c r="C72" s="1009" t="s">
        <v>755</v>
      </c>
      <c r="D72" s="160"/>
      <c r="E72" s="192"/>
      <c r="F72" s="160"/>
      <c r="G72" s="192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92"/>
      <c r="X72" s="192"/>
      <c r="Y72" s="192"/>
      <c r="Z72" s="192"/>
      <c r="AA72" s="290"/>
      <c r="AB72" s="199"/>
    </row>
    <row r="73" spans="1:28" ht="9" customHeight="1" thickBot="1">
      <c r="A73" s="75"/>
      <c r="B73" s="273"/>
      <c r="C73" s="29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94"/>
      <c r="AB73" s="274"/>
    </row>
    <row r="74" spans="2:4" ht="19.5" customHeight="1" thickTop="1">
      <c r="B74" s="3"/>
      <c r="D74" s="869" t="str">
        <f>VersionDate</f>
        <v>MMAH 10/12</v>
      </c>
    </row>
  </sheetData>
  <sheetProtection password="CCBE" sheet="1" selectLockedCells="1"/>
  <printOptions/>
  <pageMargins left="0.75" right="0.25" top="0.27" bottom="0.26" header="0.27" footer="0.25"/>
  <pageSetup fitToHeight="0" fitToWidth="1" horizontalDpi="600" verticalDpi="600" orientation="landscape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2:K65"/>
  <sheetViews>
    <sheetView showGridLines="0" showRowColHeaders="0"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2.7109375" style="75" customWidth="1"/>
    <col min="2" max="2" width="2.8515625" style="0" customWidth="1"/>
    <col min="3" max="3" width="6.7109375" style="0" customWidth="1"/>
    <col min="4" max="4" width="47.7109375" style="0" customWidth="1"/>
    <col min="5" max="7" width="14.7109375" style="0" customWidth="1"/>
    <col min="8" max="8" width="2.28125" style="0" customWidth="1"/>
    <col min="9" max="9" width="0.71875" style="0" customWidth="1"/>
  </cols>
  <sheetData>
    <row r="1" ht="8.25" customHeight="1" thickBot="1"/>
    <row r="2" spans="2:9" ht="24" thickTop="1">
      <c r="B2" s="28"/>
      <c r="C2" s="55"/>
      <c r="D2" s="29"/>
      <c r="E2" s="49"/>
      <c r="F2" s="50"/>
      <c r="G2" s="49" t="s">
        <v>59</v>
      </c>
      <c r="H2" s="87"/>
      <c r="I2" s="41"/>
    </row>
    <row r="3" spans="2:9" ht="23.25">
      <c r="B3" s="34" t="s">
        <v>0</v>
      </c>
      <c r="C3" s="24"/>
      <c r="D3" s="24"/>
      <c r="E3" s="47"/>
      <c r="F3" s="51"/>
      <c r="G3" s="47" t="s">
        <v>60</v>
      </c>
      <c r="I3" s="42"/>
    </row>
    <row r="4" spans="2:9" ht="8.25" customHeight="1">
      <c r="B4" s="34"/>
      <c r="C4" s="24"/>
      <c r="D4" s="24"/>
      <c r="E4" s="38"/>
      <c r="F4" s="52"/>
      <c r="G4" s="52"/>
      <c r="H4" s="59"/>
      <c r="I4" s="53"/>
    </row>
    <row r="5" spans="2:11" ht="19.5" customHeight="1">
      <c r="B5" s="379"/>
      <c r="C5" s="375" t="s">
        <v>247</v>
      </c>
      <c r="D5" s="678">
        <f>+YearEnd</f>
        <v>41274</v>
      </c>
      <c r="E5" s="1115">
        <f>+CorpName</f>
        <v>0</v>
      </c>
      <c r="F5" s="1116"/>
      <c r="G5" s="1116"/>
      <c r="H5" s="496"/>
      <c r="I5" s="497"/>
      <c r="J5" s="496"/>
      <c r="K5" s="496"/>
    </row>
    <row r="6" spans="2:11" ht="4.5" customHeight="1">
      <c r="B6" s="39"/>
      <c r="C6" s="40"/>
      <c r="D6" s="40"/>
      <c r="E6" s="498"/>
      <c r="F6" s="499"/>
      <c r="G6" s="500"/>
      <c r="H6" s="496"/>
      <c r="I6" s="497"/>
      <c r="J6" s="496"/>
      <c r="K6" s="496"/>
    </row>
    <row r="7" spans="2:9" ht="16.5" thickBot="1">
      <c r="B7" s="152"/>
      <c r="C7" s="154" t="s">
        <v>138</v>
      </c>
      <c r="D7" s="154"/>
      <c r="E7" s="156"/>
      <c r="F7" s="155"/>
      <c r="G7" s="352" t="s">
        <v>119</v>
      </c>
      <c r="H7" s="155"/>
      <c r="I7" s="177"/>
    </row>
    <row r="8" ht="6.75" customHeight="1" thickBot="1" thickTop="1"/>
    <row r="9" spans="2:9" ht="4.5" customHeight="1" thickTop="1">
      <c r="B9" s="166"/>
      <c r="C9" s="292"/>
      <c r="D9" s="260"/>
      <c r="E9" s="167"/>
      <c r="F9" s="167"/>
      <c r="G9" s="167"/>
      <c r="H9" s="167"/>
      <c r="I9" s="198"/>
    </row>
    <row r="10" spans="2:9" ht="15.75" customHeight="1">
      <c r="B10" s="169"/>
      <c r="C10" s="293" t="s">
        <v>168</v>
      </c>
      <c r="D10" s="136"/>
      <c r="E10" s="136"/>
      <c r="F10" s="136"/>
      <c r="G10" s="136"/>
      <c r="H10" s="136"/>
      <c r="I10" s="270"/>
    </row>
    <row r="11" spans="2:9" ht="4.5" customHeight="1">
      <c r="B11" s="191"/>
      <c r="C11" s="174"/>
      <c r="D11" s="173"/>
      <c r="E11" s="173"/>
      <c r="F11" s="173"/>
      <c r="G11" s="173"/>
      <c r="H11" s="173"/>
      <c r="I11" s="199"/>
    </row>
    <row r="12" spans="2:9" ht="15.75" customHeight="1">
      <c r="B12" s="191"/>
      <c r="C12" s="160"/>
      <c r="D12" s="297" t="s">
        <v>152</v>
      </c>
      <c r="E12" s="192"/>
      <c r="F12" s="1117" t="s">
        <v>579</v>
      </c>
      <c r="G12" s="1118"/>
      <c r="H12" s="192"/>
      <c r="I12" s="133"/>
    </row>
    <row r="13" spans="2:9" ht="12" customHeight="1">
      <c r="B13" s="191"/>
      <c r="C13" s="160"/>
      <c r="D13" s="913"/>
      <c r="E13" s="192"/>
      <c r="F13" s="1119" t="s">
        <v>580</v>
      </c>
      <c r="G13" s="1120"/>
      <c r="H13" s="192"/>
      <c r="I13" s="133"/>
    </row>
    <row r="14" spans="2:9" ht="6" customHeight="1">
      <c r="B14" s="191"/>
      <c r="C14" s="160"/>
      <c r="D14" s="913"/>
      <c r="E14" s="192"/>
      <c r="F14" s="915"/>
      <c r="G14" s="916"/>
      <c r="H14" s="192"/>
      <c r="I14" s="133"/>
    </row>
    <row r="15" spans="2:9" ht="8.25" customHeight="1">
      <c r="B15" s="191"/>
      <c r="C15" s="160"/>
      <c r="D15" s="914"/>
      <c r="E15" s="192"/>
      <c r="F15" s="917" t="s">
        <v>56</v>
      </c>
      <c r="G15" s="918" t="s">
        <v>57</v>
      </c>
      <c r="H15" s="192"/>
      <c r="I15" s="133"/>
    </row>
    <row r="16" spans="2:9" ht="15.75" customHeight="1">
      <c r="B16" s="191"/>
      <c r="C16" s="160"/>
      <c r="D16" s="369"/>
      <c r="E16" s="192"/>
      <c r="F16" s="587"/>
      <c r="G16" s="587"/>
      <c r="H16" s="192"/>
      <c r="I16" s="133"/>
    </row>
    <row r="17" spans="2:9" ht="15.75" customHeight="1">
      <c r="B17" s="191"/>
      <c r="C17" s="160"/>
      <c r="D17" s="369"/>
      <c r="E17" s="192"/>
      <c r="F17" s="587"/>
      <c r="G17" s="587"/>
      <c r="H17" s="192"/>
      <c r="I17" s="199"/>
    </row>
    <row r="18" spans="2:9" ht="15.75" customHeight="1">
      <c r="B18" s="191"/>
      <c r="C18" s="160"/>
      <c r="D18" s="369"/>
      <c r="E18" s="192"/>
      <c r="F18" s="587"/>
      <c r="G18" s="587"/>
      <c r="H18" s="192"/>
      <c r="I18" s="199"/>
    </row>
    <row r="19" spans="2:9" ht="15.75" customHeight="1">
      <c r="B19" s="191"/>
      <c r="C19" s="160"/>
      <c r="D19" s="369"/>
      <c r="E19" s="192"/>
      <c r="F19" s="587"/>
      <c r="G19" s="587"/>
      <c r="H19" s="192"/>
      <c r="I19" s="199"/>
    </row>
    <row r="20" spans="2:9" ht="15.75" customHeight="1">
      <c r="B20" s="191"/>
      <c r="C20" s="160"/>
      <c r="D20" s="369"/>
      <c r="E20" s="192"/>
      <c r="F20" s="587"/>
      <c r="G20" s="587"/>
      <c r="H20" s="192"/>
      <c r="I20" s="199"/>
    </row>
    <row r="21" spans="2:9" ht="15.75" customHeight="1">
      <c r="B21" s="191"/>
      <c r="C21" s="160"/>
      <c r="D21" s="369"/>
      <c r="E21" s="192"/>
      <c r="F21" s="587"/>
      <c r="G21" s="587"/>
      <c r="H21" s="192"/>
      <c r="I21" s="199"/>
    </row>
    <row r="22" spans="2:9" ht="15.75" customHeight="1">
      <c r="B22" s="191"/>
      <c r="C22" s="160"/>
      <c r="D22" s="369"/>
      <c r="E22" s="192"/>
      <c r="F22" s="587"/>
      <c r="G22" s="587"/>
      <c r="H22" s="192"/>
      <c r="I22" s="199"/>
    </row>
    <row r="23" spans="2:9" ht="15.75" customHeight="1">
      <c r="B23" s="191"/>
      <c r="C23" s="160"/>
      <c r="D23" s="369"/>
      <c r="E23" s="192"/>
      <c r="F23" s="587"/>
      <c r="G23" s="587"/>
      <c r="H23" s="192"/>
      <c r="I23" s="199"/>
    </row>
    <row r="24" spans="2:9" ht="15.75" customHeight="1">
      <c r="B24" s="191"/>
      <c r="C24" s="160"/>
      <c r="D24" s="369"/>
      <c r="E24" s="192"/>
      <c r="F24" s="587"/>
      <c r="G24" s="587"/>
      <c r="H24" s="192"/>
      <c r="I24" s="199"/>
    </row>
    <row r="25" spans="2:9" ht="15.75" customHeight="1">
      <c r="B25" s="191"/>
      <c r="C25" s="160"/>
      <c r="D25" s="369"/>
      <c r="E25" s="192"/>
      <c r="F25" s="587"/>
      <c r="G25" s="587"/>
      <c r="H25" s="192"/>
      <c r="I25" s="199"/>
    </row>
    <row r="26" spans="2:9" ht="15.75" customHeight="1">
      <c r="B26" s="191"/>
      <c r="C26" s="160"/>
      <c r="D26" s="369"/>
      <c r="E26" s="192"/>
      <c r="F26" s="587"/>
      <c r="G26" s="587"/>
      <c r="H26" s="192"/>
      <c r="I26" s="199"/>
    </row>
    <row r="27" spans="2:9" ht="15.75" customHeight="1">
      <c r="B27" s="191"/>
      <c r="C27" s="160"/>
      <c r="D27" s="369"/>
      <c r="E27" s="192"/>
      <c r="F27" s="587"/>
      <c r="G27" s="587"/>
      <c r="H27" s="192"/>
      <c r="I27" s="199"/>
    </row>
    <row r="28" spans="2:9" ht="15.75" customHeight="1">
      <c r="B28" s="191"/>
      <c r="C28" s="160"/>
      <c r="D28" s="369"/>
      <c r="E28" s="192"/>
      <c r="F28" s="587"/>
      <c r="G28" s="587"/>
      <c r="H28" s="192"/>
      <c r="I28" s="199"/>
    </row>
    <row r="29" spans="2:9" ht="15.75" customHeight="1">
      <c r="B29" s="191"/>
      <c r="C29" s="160"/>
      <c r="D29" s="369"/>
      <c r="E29" s="192"/>
      <c r="F29" s="587"/>
      <c r="G29" s="587"/>
      <c r="H29" s="192"/>
      <c r="I29" s="199"/>
    </row>
    <row r="30" spans="2:9" ht="15.75" customHeight="1">
      <c r="B30" s="191"/>
      <c r="C30" s="160"/>
      <c r="D30" s="369"/>
      <c r="E30" s="192"/>
      <c r="F30" s="587"/>
      <c r="G30" s="587"/>
      <c r="H30" s="192"/>
      <c r="I30" s="199"/>
    </row>
    <row r="31" spans="2:9" ht="15.75" customHeight="1">
      <c r="B31" s="191"/>
      <c r="C31" s="160"/>
      <c r="D31" s="369"/>
      <c r="E31" s="192"/>
      <c r="F31" s="587"/>
      <c r="G31" s="587"/>
      <c r="H31" s="192"/>
      <c r="I31" s="199"/>
    </row>
    <row r="32" spans="2:9" ht="15.75" customHeight="1">
      <c r="B32" s="191"/>
      <c r="C32" s="160"/>
      <c r="D32" s="369"/>
      <c r="E32" s="192"/>
      <c r="F32" s="587"/>
      <c r="G32" s="587"/>
      <c r="H32" s="192"/>
      <c r="I32" s="199"/>
    </row>
    <row r="33" spans="2:9" ht="15.75" customHeight="1">
      <c r="B33" s="191"/>
      <c r="C33" s="160"/>
      <c r="D33" s="369"/>
      <c r="E33" s="192"/>
      <c r="F33" s="587"/>
      <c r="G33" s="587"/>
      <c r="H33" s="192"/>
      <c r="I33" s="199"/>
    </row>
    <row r="34" spans="2:9" ht="15.75" customHeight="1">
      <c r="B34" s="191"/>
      <c r="C34" s="160"/>
      <c r="D34" s="369"/>
      <c r="E34" s="192"/>
      <c r="F34" s="587"/>
      <c r="G34" s="587"/>
      <c r="H34" s="192"/>
      <c r="I34" s="199"/>
    </row>
    <row r="35" spans="2:9" ht="15.75" customHeight="1">
      <c r="B35" s="191"/>
      <c r="C35" s="160"/>
      <c r="D35" s="369"/>
      <c r="E35" s="192"/>
      <c r="F35" s="587"/>
      <c r="G35" s="587"/>
      <c r="H35" s="192"/>
      <c r="I35" s="199"/>
    </row>
    <row r="36" spans="2:9" ht="15.75" customHeight="1">
      <c r="B36" s="191"/>
      <c r="C36" s="160"/>
      <c r="D36" s="160" t="s">
        <v>28</v>
      </c>
      <c r="E36" s="174"/>
      <c r="F36" s="703">
        <f>SUM(F16:F35)</f>
        <v>0</v>
      </c>
      <c r="G36" s="703">
        <f>SUM(G16:G35)</f>
        <v>0</v>
      </c>
      <c r="H36" s="192"/>
      <c r="I36" s="199"/>
    </row>
    <row r="37" spans="2:9" ht="5.25" customHeight="1">
      <c r="B37" s="191"/>
      <c r="C37" s="160"/>
      <c r="D37" s="160"/>
      <c r="E37" s="160"/>
      <c r="F37" s="588"/>
      <c r="G37" s="588"/>
      <c r="H37" s="160"/>
      <c r="I37" s="199"/>
    </row>
    <row r="38" spans="2:9" ht="6.75" customHeight="1" thickBot="1">
      <c r="B38" s="273"/>
      <c r="C38" s="175"/>
      <c r="D38" s="175"/>
      <c r="E38" s="175"/>
      <c r="F38" s="175"/>
      <c r="G38" s="175"/>
      <c r="H38" s="175"/>
      <c r="I38" s="274"/>
    </row>
    <row r="39" spans="2:9" ht="8.25" customHeight="1" thickBot="1" thickTop="1">
      <c r="B39" s="85"/>
      <c r="C39" s="56"/>
      <c r="D39" s="56"/>
      <c r="E39" s="56"/>
      <c r="F39" s="56"/>
      <c r="G39" s="56"/>
      <c r="H39" s="56"/>
      <c r="I39" s="61"/>
    </row>
    <row r="40" spans="2:9" ht="3.75" customHeight="1" thickTop="1">
      <c r="B40" s="294"/>
      <c r="C40" s="197"/>
      <c r="D40" s="197"/>
      <c r="E40" s="197"/>
      <c r="F40" s="197"/>
      <c r="G40" s="197"/>
      <c r="H40" s="367"/>
      <c r="I40" s="198"/>
    </row>
    <row r="41" spans="2:9" ht="15.75" customHeight="1">
      <c r="B41" s="179"/>
      <c r="C41" s="160" t="s">
        <v>459</v>
      </c>
      <c r="D41" s="192"/>
      <c r="E41" s="192"/>
      <c r="F41" s="192"/>
      <c r="G41" s="192"/>
      <c r="H41" s="290"/>
      <c r="I41" s="199"/>
    </row>
    <row r="42" spans="2:9" ht="12.75" customHeight="1">
      <c r="B42" s="179"/>
      <c r="C42" s="136"/>
      <c r="D42" s="136"/>
      <c r="E42" s="136"/>
      <c r="F42" s="284" t="s">
        <v>130</v>
      </c>
      <c r="G42" s="284" t="s">
        <v>127</v>
      </c>
      <c r="H42" s="290"/>
      <c r="I42" s="199"/>
    </row>
    <row r="43" spans="2:9" ht="12.75" customHeight="1">
      <c r="B43" s="179"/>
      <c r="C43" s="136"/>
      <c r="D43" s="136"/>
      <c r="E43" s="284" t="s">
        <v>460</v>
      </c>
      <c r="F43" s="284" t="s">
        <v>131</v>
      </c>
      <c r="G43" s="284" t="s">
        <v>128</v>
      </c>
      <c r="H43" s="290"/>
      <c r="I43" s="199"/>
    </row>
    <row r="44" spans="2:9" ht="12.75" customHeight="1">
      <c r="B44" s="295"/>
      <c r="C44" s="136"/>
      <c r="D44" s="136"/>
      <c r="E44" s="284" t="s">
        <v>125</v>
      </c>
      <c r="F44" s="284" t="s">
        <v>125</v>
      </c>
      <c r="G44" s="284" t="s">
        <v>129</v>
      </c>
      <c r="H44" s="192"/>
      <c r="I44" s="199"/>
    </row>
    <row r="45" spans="2:9" ht="15.75" customHeight="1">
      <c r="B45" s="171"/>
      <c r="C45" s="136"/>
      <c r="D45" s="1007" t="s">
        <v>783</v>
      </c>
      <c r="E45" s="587"/>
      <c r="F45" s="589"/>
      <c r="G45" s="587">
        <v>0</v>
      </c>
      <c r="H45" s="192"/>
      <c r="I45" s="199"/>
    </row>
    <row r="46" spans="2:9" ht="15.75" customHeight="1">
      <c r="B46" s="171"/>
      <c r="C46" s="136"/>
      <c r="D46" s="1007" t="s">
        <v>784</v>
      </c>
      <c r="E46" s="587"/>
      <c r="F46" s="589"/>
      <c r="G46" s="587"/>
      <c r="H46" s="192"/>
      <c r="I46" s="199"/>
    </row>
    <row r="47" spans="2:9" ht="15.75" customHeight="1">
      <c r="B47" s="171"/>
      <c r="C47" s="136"/>
      <c r="D47" s="136" t="s">
        <v>163</v>
      </c>
      <c r="E47" s="587"/>
      <c r="F47" s="589"/>
      <c r="G47" s="587"/>
      <c r="H47" s="192"/>
      <c r="I47" s="199"/>
    </row>
    <row r="48" spans="2:9" ht="15.75" customHeight="1">
      <c r="B48" s="171"/>
      <c r="C48" s="136"/>
      <c r="D48" s="552" t="s">
        <v>461</v>
      </c>
      <c r="E48" s="703">
        <f>+E45+E46+E47</f>
        <v>0</v>
      </c>
      <c r="F48" s="703">
        <f>+F45+F46+F47</f>
        <v>0</v>
      </c>
      <c r="G48" s="703">
        <f>+G45+G46+G47</f>
        <v>0</v>
      </c>
      <c r="H48" s="192"/>
      <c r="I48" s="199"/>
    </row>
    <row r="49" spans="2:9" ht="10.5" customHeight="1">
      <c r="B49" s="171"/>
      <c r="C49" s="136"/>
      <c r="D49" s="136"/>
      <c r="E49" s="136"/>
      <c r="F49" s="136"/>
      <c r="G49" s="136"/>
      <c r="H49" s="192"/>
      <c r="I49" s="170"/>
    </row>
    <row r="50" spans="2:9" ht="15.75" customHeight="1">
      <c r="B50" s="315"/>
      <c r="C50" s="316"/>
      <c r="D50" s="381" t="s">
        <v>192</v>
      </c>
      <c r="E50" s="316"/>
      <c r="F50" s="316"/>
      <c r="G50" s="316"/>
      <c r="H50" s="368"/>
      <c r="I50" s="317"/>
    </row>
    <row r="51" spans="2:9" ht="15.75" customHeight="1">
      <c r="B51" s="315"/>
      <c r="C51" s="316"/>
      <c r="D51" s="381" t="s">
        <v>193</v>
      </c>
      <c r="E51" s="316"/>
      <c r="F51" s="316"/>
      <c r="G51" s="316"/>
      <c r="H51" s="368"/>
      <c r="I51" s="317"/>
    </row>
    <row r="52" spans="2:9" ht="5.25" customHeight="1">
      <c r="B52" s="315"/>
      <c r="C52" s="316"/>
      <c r="D52" s="316"/>
      <c r="E52" s="316"/>
      <c r="F52" s="316"/>
      <c r="G52" s="316"/>
      <c r="H52" s="368"/>
      <c r="I52" s="317"/>
    </row>
    <row r="53" spans="2:9" ht="15.75" customHeight="1">
      <c r="B53" s="171"/>
      <c r="C53" s="136"/>
      <c r="D53" s="136" t="s">
        <v>242</v>
      </c>
      <c r="E53" s="136"/>
      <c r="F53" s="284" t="s">
        <v>241</v>
      </c>
      <c r="G53" s="316"/>
      <c r="H53" s="192"/>
      <c r="I53" s="170"/>
    </row>
    <row r="54" spans="2:9" ht="12.75" customHeight="1">
      <c r="B54" s="286"/>
      <c r="C54" s="136"/>
      <c r="D54" s="136" t="s">
        <v>240</v>
      </c>
      <c r="E54" s="136"/>
      <c r="F54" s="783"/>
      <c r="G54" s="316"/>
      <c r="H54" s="192"/>
      <c r="I54" s="296"/>
    </row>
    <row r="55" spans="2:9" ht="9" customHeight="1" thickBot="1">
      <c r="B55" s="140"/>
      <c r="C55" s="196"/>
      <c r="D55" s="196"/>
      <c r="E55" s="141"/>
      <c r="F55" s="141"/>
      <c r="G55" s="141"/>
      <c r="H55" s="141"/>
      <c r="I55" s="176"/>
    </row>
    <row r="56" spans="2:9" ht="13.5" thickTop="1">
      <c r="B56" s="3" t="str">
        <f>+VersionDate</f>
        <v>MMAH 10/12</v>
      </c>
      <c r="C56" s="22"/>
      <c r="D56" s="22"/>
      <c r="E56" s="22"/>
      <c r="F56" s="22"/>
      <c r="G56" s="22"/>
      <c r="H56" s="11"/>
      <c r="I56" s="17"/>
    </row>
    <row r="65" ht="12.75">
      <c r="F65" s="56"/>
    </row>
  </sheetData>
  <sheetProtection password="CCBE" sheet="1" selectLockedCells="1"/>
  <mergeCells count="3">
    <mergeCell ref="E5:G5"/>
    <mergeCell ref="F12:G12"/>
    <mergeCell ref="F13:G13"/>
  </mergeCells>
  <printOptions horizontalCentered="1"/>
  <pageMargins left="0.58" right="0.5" top="0.51" bottom="0.28" header="0" footer="0.25"/>
  <pageSetup fitToHeight="1" fitToWidth="1" horizontalDpi="600" verticalDpi="600" orientation="portrait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 transitionEvaluation="1">
    <pageSetUpPr fitToPage="1"/>
  </sheetPr>
  <dimension ref="A2:M88"/>
  <sheetViews>
    <sheetView showGridLines="0" showRowColHeaders="0" defaultGridColor="0" zoomScalePageLayoutView="0" colorId="22" workbookViewId="0" topLeftCell="A1">
      <selection activeCell="J10" sqref="J10"/>
    </sheetView>
  </sheetViews>
  <sheetFormatPr defaultColWidth="12.57421875" defaultRowHeight="12.75"/>
  <cols>
    <col min="1" max="1" width="1.421875" style="107" customWidth="1"/>
    <col min="2" max="2" width="2.7109375" style="118" customWidth="1"/>
    <col min="3" max="3" width="20.7109375" style="118" customWidth="1"/>
    <col min="4" max="4" width="9.28125" style="118" customWidth="1"/>
    <col min="5" max="5" width="3.7109375" style="118" customWidth="1"/>
    <col min="6" max="6" width="5.57421875" style="118" customWidth="1"/>
    <col min="7" max="7" width="26.7109375" style="118" customWidth="1"/>
    <col min="8" max="8" width="14.57421875" style="118" customWidth="1"/>
    <col min="9" max="9" width="7.421875" style="118" customWidth="1"/>
    <col min="10" max="10" width="12.7109375" style="118" customWidth="1"/>
    <col min="11" max="11" width="2.28125" style="108" customWidth="1"/>
    <col min="12" max="12" width="3.57421875" style="108" customWidth="1"/>
    <col min="13" max="16384" width="12.57421875" style="108" customWidth="1"/>
  </cols>
  <sheetData>
    <row r="1" s="107" customFormat="1" ht="7.5" customHeight="1" thickBot="1"/>
    <row r="2" spans="2:13" ht="24" thickTop="1">
      <c r="B2" s="28"/>
      <c r="C2" s="55"/>
      <c r="D2" s="29"/>
      <c r="E2" s="29"/>
      <c r="F2" s="33"/>
      <c r="G2" s="49"/>
      <c r="H2" s="50"/>
      <c r="I2" s="50"/>
      <c r="J2" s="49" t="s">
        <v>59</v>
      </c>
      <c r="K2" s="109"/>
      <c r="L2" s="110"/>
      <c r="M2" s="110"/>
    </row>
    <row r="3" spans="2:13" ht="23.25">
      <c r="B3" s="34" t="s">
        <v>0</v>
      </c>
      <c r="C3" s="682"/>
      <c r="D3" s="24"/>
      <c r="E3" s="24"/>
      <c r="F3" s="27"/>
      <c r="G3" s="47"/>
      <c r="H3" s="51"/>
      <c r="I3" s="51"/>
      <c r="J3" s="47" t="s">
        <v>60</v>
      </c>
      <c r="K3" s="111"/>
      <c r="L3" s="110"/>
      <c r="M3" s="110"/>
    </row>
    <row r="4" spans="2:12" ht="23.25">
      <c r="B4" s="681"/>
      <c r="C4" s="673">
        <f>+YearEnd</f>
        <v>41274</v>
      </c>
      <c r="E4" s="678"/>
      <c r="G4" s="501"/>
      <c r="H4" s="501"/>
      <c r="I4" s="502"/>
      <c r="J4" s="670">
        <f>+CorpName</f>
        <v>0</v>
      </c>
      <c r="K4" s="503"/>
      <c r="L4" s="47"/>
    </row>
    <row r="5" spans="2:12" ht="5.25" customHeight="1">
      <c r="B5" s="39"/>
      <c r="C5" s="40"/>
      <c r="D5" s="40"/>
      <c r="E5" s="77"/>
      <c r="F5" s="76"/>
      <c r="G5" s="48"/>
      <c r="H5" s="52"/>
      <c r="I5" s="52"/>
      <c r="J5" s="669"/>
      <c r="K5" s="112"/>
      <c r="L5" s="47"/>
    </row>
    <row r="6" spans="2:11" ht="16.5" thickBot="1">
      <c r="B6" s="152"/>
      <c r="C6" s="154" t="s">
        <v>745</v>
      </c>
      <c r="D6" s="154"/>
      <c r="E6" s="154"/>
      <c r="F6" s="155"/>
      <c r="G6" s="156"/>
      <c r="H6" s="155"/>
      <c r="I6" s="155"/>
      <c r="J6" s="352" t="s">
        <v>602</v>
      </c>
      <c r="K6" s="302"/>
    </row>
    <row r="7" spans="2:11" ht="6.75" customHeight="1" thickBot="1" thickTop="1"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14" customFormat="1" ht="6.75" customHeight="1" thickTop="1">
      <c r="A8" s="107"/>
      <c r="B8" s="444"/>
      <c r="C8" s="445"/>
      <c r="D8" s="445"/>
      <c r="E8" s="445"/>
      <c r="F8" s="446"/>
      <c r="G8" s="446"/>
      <c r="H8" s="447"/>
      <c r="I8" s="447"/>
      <c r="J8" s="448"/>
      <c r="K8" s="449"/>
    </row>
    <row r="9" spans="1:11" s="114" customFormat="1" ht="15.75" customHeight="1">
      <c r="A9" s="107"/>
      <c r="B9" s="450"/>
      <c r="C9" s="451" t="s">
        <v>276</v>
      </c>
      <c r="D9" s="452"/>
      <c r="E9" s="452"/>
      <c r="F9" s="453"/>
      <c r="G9" s="453"/>
      <c r="H9" s="454"/>
      <c r="I9" s="454"/>
      <c r="J9" s="455"/>
      <c r="K9" s="456"/>
    </row>
    <row r="10" spans="1:13" s="114" customFormat="1" ht="15.75" customHeight="1">
      <c r="A10" s="107"/>
      <c r="B10" s="450"/>
      <c r="C10" s="451" t="s">
        <v>275</v>
      </c>
      <c r="D10" s="452"/>
      <c r="E10" s="452"/>
      <c r="F10" s="453"/>
      <c r="G10" s="453"/>
      <c r="H10" s="460" t="s">
        <v>581</v>
      </c>
      <c r="I10" s="370">
        <v>3000</v>
      </c>
      <c r="J10" s="874"/>
      <c r="K10" s="456"/>
      <c r="M10" s="393" t="s">
        <v>277</v>
      </c>
    </row>
    <row r="11" spans="1:13" s="114" customFormat="1" ht="6.75" customHeight="1">
      <c r="A11" s="107"/>
      <c r="B11" s="450"/>
      <c r="C11" s="451"/>
      <c r="D11" s="452"/>
      <c r="E11" s="452"/>
      <c r="F11" s="453"/>
      <c r="G11" s="453"/>
      <c r="H11" s="454"/>
      <c r="I11" s="370"/>
      <c r="J11" s="455"/>
      <c r="K11" s="456"/>
      <c r="M11" s="393" t="s">
        <v>278</v>
      </c>
    </row>
    <row r="12" spans="1:11" s="114" customFormat="1" ht="15">
      <c r="A12" s="107"/>
      <c r="B12" s="457"/>
      <c r="C12" s="458" t="s">
        <v>345</v>
      </c>
      <c r="D12" s="458"/>
      <c r="E12" s="458"/>
      <c r="F12" s="458"/>
      <c r="G12" s="459"/>
      <c r="H12" s="460"/>
      <c r="I12" s="370">
        <v>3002</v>
      </c>
      <c r="J12" s="700"/>
      <c r="K12" s="456"/>
    </row>
    <row r="13" spans="1:11" s="114" customFormat="1" ht="6.75" customHeight="1">
      <c r="A13" s="107"/>
      <c r="B13" s="457"/>
      <c r="C13" s="458"/>
      <c r="D13" s="458"/>
      <c r="E13" s="458"/>
      <c r="F13" s="458"/>
      <c r="G13" s="459"/>
      <c r="H13" s="460"/>
      <c r="I13" s="460"/>
      <c r="J13" s="593"/>
      <c r="K13" s="456"/>
    </row>
    <row r="14" spans="1:11" s="114" customFormat="1" ht="15">
      <c r="A14" s="107"/>
      <c r="B14" s="457"/>
      <c r="C14" s="458" t="s">
        <v>164</v>
      </c>
      <c r="D14" s="458"/>
      <c r="E14" s="458"/>
      <c r="F14" s="458"/>
      <c r="G14" s="459"/>
      <c r="H14" s="460" t="s">
        <v>220</v>
      </c>
      <c r="I14" s="370">
        <v>3025</v>
      </c>
      <c r="J14" s="793">
        <f>+'A1 - Identification'!H16</f>
        <v>0</v>
      </c>
      <c r="K14" s="456"/>
    </row>
    <row r="15" spans="1:11" s="114" customFormat="1" ht="15">
      <c r="A15" s="107"/>
      <c r="B15" s="457"/>
      <c r="C15" s="1001" t="s">
        <v>176</v>
      </c>
      <c r="D15" s="458"/>
      <c r="E15" s="458"/>
      <c r="F15" s="458"/>
      <c r="G15" s="459"/>
      <c r="H15" s="460"/>
      <c r="I15" s="370">
        <v>3030</v>
      </c>
      <c r="J15" s="793">
        <f>IF($J$10="Yes",0,300)</f>
        <v>0</v>
      </c>
      <c r="K15" s="456"/>
    </row>
    <row r="16" spans="1:11" s="114" customFormat="1" ht="15">
      <c r="A16" s="107"/>
      <c r="B16" s="457"/>
      <c r="C16" s="458" t="s">
        <v>177</v>
      </c>
      <c r="D16" s="458"/>
      <c r="E16" s="458"/>
      <c r="F16" s="458"/>
      <c r="G16" s="459"/>
      <c r="H16" s="460" t="s">
        <v>178</v>
      </c>
      <c r="I16" s="370">
        <v>3035</v>
      </c>
      <c r="J16" s="793">
        <f>IF($J$10="Yes",0,J14*J15)</f>
        <v>0</v>
      </c>
      <c r="K16" s="456"/>
    </row>
    <row r="17" spans="1:11" s="114" customFormat="1" ht="15">
      <c r="A17" s="107"/>
      <c r="B17" s="461"/>
      <c r="C17" s="462" t="s">
        <v>259</v>
      </c>
      <c r="D17" s="463"/>
      <c r="E17" s="463"/>
      <c r="F17" s="463"/>
      <c r="G17" s="462"/>
      <c r="H17" s="464"/>
      <c r="I17" s="460"/>
      <c r="J17" s="593"/>
      <c r="K17" s="456"/>
    </row>
    <row r="18" spans="1:11" s="114" customFormat="1" ht="15">
      <c r="A18" s="107"/>
      <c r="B18" s="461"/>
      <c r="C18" s="462" t="s">
        <v>190</v>
      </c>
      <c r="D18" s="463"/>
      <c r="E18" s="463"/>
      <c r="F18" s="463"/>
      <c r="G18" s="462"/>
      <c r="H18" s="464"/>
      <c r="I18" s="460"/>
      <c r="J18" s="593"/>
      <c r="K18" s="456"/>
    </row>
    <row r="19" spans="1:11" s="114" customFormat="1" ht="15.75" thickBot="1">
      <c r="A19" s="107"/>
      <c r="B19" s="461"/>
      <c r="C19" s="462"/>
      <c r="D19" s="463"/>
      <c r="E19" s="463"/>
      <c r="F19" s="463"/>
      <c r="G19" s="462"/>
      <c r="H19" s="464"/>
      <c r="I19" s="460"/>
      <c r="J19" s="593"/>
      <c r="K19" s="456"/>
    </row>
    <row r="20" spans="1:11" s="114" customFormat="1" ht="19.5" customHeight="1" thickBot="1" thickTop="1">
      <c r="A20" s="107"/>
      <c r="B20" s="408"/>
      <c r="C20" s="409" t="s">
        <v>344</v>
      </c>
      <c r="D20" s="410"/>
      <c r="E20" s="410"/>
      <c r="F20" s="410"/>
      <c r="G20" s="411"/>
      <c r="H20" s="412"/>
      <c r="I20" s="413"/>
      <c r="J20" s="593"/>
      <c r="K20" s="456"/>
    </row>
    <row r="21" spans="1:11" s="114" customFormat="1" ht="4.5" customHeight="1" thickTop="1">
      <c r="A21" s="107"/>
      <c r="B21" s="872"/>
      <c r="C21" s="593"/>
      <c r="D21" s="593"/>
      <c r="E21" s="593"/>
      <c r="F21" s="593"/>
      <c r="G21" s="878"/>
      <c r="H21" s="593"/>
      <c r="I21" s="593"/>
      <c r="J21" s="593"/>
      <c r="K21" s="456"/>
    </row>
    <row r="22" spans="1:11" s="114" customFormat="1" ht="15" customHeight="1">
      <c r="A22" s="107"/>
      <c r="B22" s="457"/>
      <c r="C22" s="875" t="s">
        <v>756</v>
      </c>
      <c r="D22" s="876"/>
      <c r="E22" s="876"/>
      <c r="F22" s="877"/>
      <c r="G22" s="878" t="s">
        <v>785</v>
      </c>
      <c r="H22" s="879"/>
      <c r="I22" s="880"/>
      <c r="J22" s="873"/>
      <c r="K22" s="456"/>
    </row>
    <row r="23" spans="1:11" s="114" customFormat="1" ht="15">
      <c r="A23" s="107"/>
      <c r="B23" s="457"/>
      <c r="C23" s="465"/>
      <c r="D23" s="458" t="s">
        <v>179</v>
      </c>
      <c r="E23" s="458"/>
      <c r="F23" s="458"/>
      <c r="G23" s="459"/>
      <c r="H23" s="460" t="s">
        <v>619</v>
      </c>
      <c r="I23" s="370">
        <v>3040</v>
      </c>
      <c r="J23" s="792" t="str">
        <f>IF($J$10="Yes","N/A",IF(OR('A1 - Identification'!$F$31="Yes",'A1 - Identification'!$G$31="Yes"),+J12,0))</f>
        <v>N/A</v>
      </c>
      <c r="K23" s="456"/>
    </row>
    <row r="24" spans="1:12" s="114" customFormat="1" ht="15">
      <c r="A24" s="107"/>
      <c r="B24" s="457"/>
      <c r="C24" s="465"/>
      <c r="D24" s="458" t="s">
        <v>659</v>
      </c>
      <c r="E24" s="458"/>
      <c r="F24" s="458"/>
      <c r="G24" s="459"/>
      <c r="H24" s="460" t="s">
        <v>670</v>
      </c>
      <c r="I24" s="370">
        <v>3045</v>
      </c>
      <c r="J24" s="792" t="str">
        <f>IF($J$10="Yes","N/A",IF(OR('A1 - Identification'!$F$31="Yes",'A1 - Identification'!$G$31="Yes"),+'A9 - Part VII HSA Subsidy'!K46,0))</f>
        <v>N/A</v>
      </c>
      <c r="K24" s="456"/>
      <c r="L24" s="372"/>
    </row>
    <row r="25" spans="1:11" s="114" customFormat="1" ht="15">
      <c r="A25" s="107"/>
      <c r="B25" s="457"/>
      <c r="C25" s="465"/>
      <c r="D25" s="458" t="s">
        <v>546</v>
      </c>
      <c r="E25" s="458"/>
      <c r="F25" s="458"/>
      <c r="G25" s="459"/>
      <c r="H25" s="460" t="s">
        <v>676</v>
      </c>
      <c r="I25" s="370">
        <v>3060</v>
      </c>
      <c r="J25" s="792" t="str">
        <f>IF($J$10="Yes","N/A",IF(OR('A1 - Identification'!$F$31="Yes",'A1 - Identification'!$G$31="Yes"),+J23+J24,0))</f>
        <v>N/A</v>
      </c>
      <c r="K25" s="456"/>
    </row>
    <row r="26" spans="1:11" s="114" customFormat="1" ht="15">
      <c r="A26" s="107"/>
      <c r="B26" s="457"/>
      <c r="C26" s="458" t="s">
        <v>194</v>
      </c>
      <c r="D26" s="465"/>
      <c r="E26" s="458"/>
      <c r="F26" s="458"/>
      <c r="G26" s="459"/>
      <c r="H26" s="460" t="s">
        <v>620</v>
      </c>
      <c r="I26" s="370">
        <v>3070</v>
      </c>
      <c r="J26" s="792" t="str">
        <f>IF($J$10="Yes","N/A",IF(OR('A1 - Identification'!$F$31="Yes",'A1 - Identification'!$G$31="Yes"),+J16-J25,0))</f>
        <v>N/A</v>
      </c>
      <c r="K26" s="456"/>
    </row>
    <row r="27" spans="1:11" s="114" customFormat="1" ht="7.5" customHeight="1">
      <c r="A27" s="107"/>
      <c r="B27" s="457"/>
      <c r="C27" s="458"/>
      <c r="D27" s="458"/>
      <c r="E27" s="458"/>
      <c r="F27" s="458"/>
      <c r="G27" s="459"/>
      <c r="H27" s="458"/>
      <c r="I27" s="458"/>
      <c r="J27" s="594"/>
      <c r="K27" s="456"/>
    </row>
    <row r="28" spans="1:11" s="114" customFormat="1" ht="15">
      <c r="A28" s="107"/>
      <c r="B28" s="457"/>
      <c r="C28" s="458" t="s">
        <v>230</v>
      </c>
      <c r="D28" s="458"/>
      <c r="E28" s="458"/>
      <c r="F28" s="458"/>
      <c r="G28" s="459"/>
      <c r="H28" s="458"/>
      <c r="I28" s="458"/>
      <c r="J28" s="594"/>
      <c r="K28" s="456"/>
    </row>
    <row r="29" spans="1:11" s="114" customFormat="1" ht="15">
      <c r="A29" s="107"/>
      <c r="B29" s="457"/>
      <c r="C29" s="465"/>
      <c r="D29" s="458" t="s">
        <v>177</v>
      </c>
      <c r="E29" s="458"/>
      <c r="F29" s="458"/>
      <c r="G29" s="458"/>
      <c r="H29" s="460" t="s">
        <v>621</v>
      </c>
      <c r="I29" s="370">
        <v>3075</v>
      </c>
      <c r="J29" s="792" t="str">
        <f>IF($J$10="Yes","N/A",IF(OR('A1 - Identification'!$F$31="Yes",'A1 - Identification'!$G$31="Yes"),IF($J$26&lt;=0,$J$16,0)))</f>
        <v>N/A</v>
      </c>
      <c r="K29" s="456"/>
    </row>
    <row r="30" spans="1:11" s="114" customFormat="1" ht="15">
      <c r="A30" s="107"/>
      <c r="B30" s="457"/>
      <c r="C30" s="465"/>
      <c r="D30" s="458" t="s">
        <v>179</v>
      </c>
      <c r="E30" s="458"/>
      <c r="F30" s="458"/>
      <c r="G30" s="458"/>
      <c r="H30" s="460" t="s">
        <v>622</v>
      </c>
      <c r="I30" s="370">
        <v>3080</v>
      </c>
      <c r="J30" s="792" t="str">
        <f>IF($J$10="Yes","N/A",IF(OR('A1 - Identification'!$F$31="Yes",'A1 - Identification'!$G$31="Yes"),IF($J$26&lt;=0,$J$23,0)))</f>
        <v>N/A</v>
      </c>
      <c r="K30" s="456"/>
    </row>
    <row r="31" spans="1:11" s="114" customFormat="1" ht="15">
      <c r="A31" s="107"/>
      <c r="B31" s="457"/>
      <c r="C31" s="451" t="s">
        <v>678</v>
      </c>
      <c r="D31" s="465"/>
      <c r="E31" s="458"/>
      <c r="F31" s="1001"/>
      <c r="G31" s="458"/>
      <c r="H31" s="460" t="s">
        <v>623</v>
      </c>
      <c r="I31" s="370">
        <v>3085</v>
      </c>
      <c r="J31" s="792">
        <f>IF($J$10="Yes",0,IF(OR('A1 - Identification'!$F$31="Yes",'A1 - Identification'!$G$31="Yes"),IF($J$26&lt;=0,$J$29-$J$30,0)))</f>
        <v>0</v>
      </c>
      <c r="K31" s="456"/>
    </row>
    <row r="32" spans="1:11" s="114" customFormat="1" ht="7.5" customHeight="1">
      <c r="A32" s="107"/>
      <c r="B32" s="457"/>
      <c r="C32" s="458"/>
      <c r="D32" s="458"/>
      <c r="E32" s="458"/>
      <c r="F32" s="458"/>
      <c r="G32" s="458"/>
      <c r="H32" s="466"/>
      <c r="I32" s="458"/>
      <c r="J32" s="594"/>
      <c r="K32" s="456"/>
    </row>
    <row r="33" spans="1:11" s="114" customFormat="1" ht="15">
      <c r="A33" s="107"/>
      <c r="B33" s="457"/>
      <c r="C33" s="458" t="s">
        <v>231</v>
      </c>
      <c r="D33" s="458"/>
      <c r="E33" s="458"/>
      <c r="F33" s="458"/>
      <c r="G33" s="458"/>
      <c r="H33" s="879"/>
      <c r="I33" s="458"/>
      <c r="J33" s="594"/>
      <c r="K33" s="456"/>
    </row>
    <row r="34" spans="1:11" s="114" customFormat="1" ht="15">
      <c r="A34" s="107"/>
      <c r="B34" s="457"/>
      <c r="C34" s="465"/>
      <c r="D34" s="458" t="s">
        <v>177</v>
      </c>
      <c r="E34" s="458"/>
      <c r="F34" s="458"/>
      <c r="G34" s="458"/>
      <c r="H34" s="460" t="s">
        <v>677</v>
      </c>
      <c r="I34" s="370">
        <v>3090</v>
      </c>
      <c r="J34" s="792" t="str">
        <f>IF($J$10="Yes","N/A",IF(OR('A1 - Identification'!$F$31="Yes",'A1 - Identification'!$G$31="Yes"),IF($J$26&gt;0,J26,0)))</f>
        <v>N/A</v>
      </c>
      <c r="K34" s="456"/>
    </row>
    <row r="35" spans="1:11" s="114" customFormat="1" ht="15">
      <c r="A35" s="107"/>
      <c r="B35" s="457"/>
      <c r="C35" s="465"/>
      <c r="D35" s="458" t="s">
        <v>179</v>
      </c>
      <c r="E35" s="458"/>
      <c r="F35" s="458"/>
      <c r="G35" s="458"/>
      <c r="H35" s="460" t="s">
        <v>622</v>
      </c>
      <c r="I35" s="370">
        <v>3091</v>
      </c>
      <c r="J35" s="792" t="str">
        <f>IF($J$10="Yes","N/A",IF(OR('A1 - Identification'!$F$31="Yes",'A1 - Identification'!$G$31="Yes"),IF($J$26&gt;=0,$J$23,0)))</f>
        <v>N/A</v>
      </c>
      <c r="K35" s="456"/>
    </row>
    <row r="36" spans="1:11" s="114" customFormat="1" ht="15">
      <c r="A36" s="107"/>
      <c r="B36" s="457"/>
      <c r="C36" s="451" t="s">
        <v>678</v>
      </c>
      <c r="D36" s="465"/>
      <c r="E36" s="458"/>
      <c r="F36" s="458"/>
      <c r="G36" s="458"/>
      <c r="H36" s="460" t="s">
        <v>624</v>
      </c>
      <c r="I36" s="370">
        <v>3095</v>
      </c>
      <c r="J36" s="792">
        <f>IF($J$10="Yes",0,IF(OR('A1 - Identification'!$F$31="Yes",'A1 - Identification'!$G$31="Yes"),IF($J$26&gt;=0,-J16+($J$34+$J$35),0)))</f>
        <v>0</v>
      </c>
      <c r="K36" s="456"/>
    </row>
    <row r="37" spans="1:11" s="114" customFormat="1" ht="11.25" customHeight="1">
      <c r="A37" s="107"/>
      <c r="B37" s="457"/>
      <c r="C37" s="458"/>
      <c r="D37" s="458"/>
      <c r="E37" s="458"/>
      <c r="F37" s="458"/>
      <c r="G37" s="878"/>
      <c r="H37" s="466"/>
      <c r="I37" s="458"/>
      <c r="J37" s="594"/>
      <c r="K37" s="456"/>
    </row>
    <row r="38" spans="1:11" s="114" customFormat="1" ht="15">
      <c r="A38" s="107"/>
      <c r="B38" s="457"/>
      <c r="C38" s="451" t="s">
        <v>341</v>
      </c>
      <c r="D38" s="458"/>
      <c r="E38" s="458"/>
      <c r="F38" s="458"/>
      <c r="G38" s="878" t="s">
        <v>732</v>
      </c>
      <c r="H38" s="1005"/>
      <c r="I38" s="458"/>
      <c r="J38" s="594"/>
      <c r="K38" s="456"/>
    </row>
    <row r="39" spans="1:11" s="114" customFormat="1" ht="15">
      <c r="A39" s="107"/>
      <c r="B39" s="457"/>
      <c r="C39" s="465"/>
      <c r="D39" s="458" t="s">
        <v>186</v>
      </c>
      <c r="E39" s="458"/>
      <c r="F39" s="458"/>
      <c r="G39" s="458"/>
      <c r="H39" s="460" t="s">
        <v>619</v>
      </c>
      <c r="I39" s="370">
        <v>3100</v>
      </c>
      <c r="J39" s="792" t="str">
        <f>IF($J$10="Yes","N/A",IF('A1 - Identification'!$H$31="Yes",$J$12,0))</f>
        <v>N/A</v>
      </c>
      <c r="K39" s="456"/>
    </row>
    <row r="40" spans="1:11" s="114" customFormat="1" ht="15">
      <c r="A40" s="107"/>
      <c r="B40" s="457"/>
      <c r="C40" s="465"/>
      <c r="D40" s="458" t="s">
        <v>646</v>
      </c>
      <c r="E40" s="458"/>
      <c r="F40" s="458"/>
      <c r="G40" s="458"/>
      <c r="H40" s="460" t="s">
        <v>681</v>
      </c>
      <c r="I40" s="370">
        <v>3101</v>
      </c>
      <c r="J40" s="792" t="str">
        <f>IF($J$10="Yes","N/A",IF('A1 - Identification'!$H$31="Yes",'A10 - 100% RGI SHRA Subsidy'!$K$10,0))</f>
        <v>N/A</v>
      </c>
      <c r="K40" s="456"/>
    </row>
    <row r="41" spans="1:11" s="114" customFormat="1" ht="15">
      <c r="A41" s="107"/>
      <c r="B41" s="457"/>
      <c r="C41" s="465"/>
      <c r="D41" s="458" t="s">
        <v>187</v>
      </c>
      <c r="E41" s="458"/>
      <c r="F41" s="458"/>
      <c r="G41" s="458"/>
      <c r="H41" s="460" t="s">
        <v>625</v>
      </c>
      <c r="I41" s="370">
        <v>3102</v>
      </c>
      <c r="J41" s="792" t="str">
        <f>IF($J$10="Yes","N/A",IF('A1 - Identification'!$H$31="Yes",'A10 - 100% RGI SHRA Subsidy'!$K$37,0))</f>
        <v>N/A</v>
      </c>
      <c r="K41" s="456"/>
    </row>
    <row r="42" spans="1:11" s="114" customFormat="1" ht="15">
      <c r="A42" s="107"/>
      <c r="B42" s="457"/>
      <c r="C42" s="465"/>
      <c r="D42" s="458" t="s">
        <v>188</v>
      </c>
      <c r="E42" s="458"/>
      <c r="F42" s="458"/>
      <c r="G42" s="458"/>
      <c r="H42" s="460" t="s">
        <v>626</v>
      </c>
      <c r="I42" s="370">
        <v>3103</v>
      </c>
      <c r="J42" s="792" t="str">
        <f>IF($J$10="Yes","N/A",IF('A1 - Identification'!$H$31="Yes",J40-J41,0))</f>
        <v>N/A</v>
      </c>
      <c r="K42" s="456"/>
    </row>
    <row r="43" spans="1:11" s="114" customFormat="1" ht="15">
      <c r="A43" s="107"/>
      <c r="B43" s="457"/>
      <c r="C43" s="458" t="s">
        <v>194</v>
      </c>
      <c r="D43" s="465"/>
      <c r="E43" s="458"/>
      <c r="F43" s="458"/>
      <c r="G43" s="458"/>
      <c r="H43" s="460" t="s">
        <v>264</v>
      </c>
      <c r="I43" s="370">
        <v>3104</v>
      </c>
      <c r="J43" s="792" t="str">
        <f>IF($J$10="Yes","N/A",IF(AND('A1 - Identification'!$F$31="NO",'A1 - Identification'!$G$31="NO"),+J16-(J39+J42),0))</f>
        <v>N/A</v>
      </c>
      <c r="K43" s="456"/>
    </row>
    <row r="44" spans="1:11" s="114" customFormat="1" ht="7.5" customHeight="1">
      <c r="A44" s="107"/>
      <c r="B44" s="457"/>
      <c r="C44" s="458"/>
      <c r="D44" s="458"/>
      <c r="E44" s="458"/>
      <c r="F44" s="458"/>
      <c r="G44" s="458"/>
      <c r="H44" s="466"/>
      <c r="I44" s="458"/>
      <c r="J44" s="594"/>
      <c r="K44" s="456"/>
    </row>
    <row r="45" spans="1:11" s="114" customFormat="1" ht="15">
      <c r="A45" s="107"/>
      <c r="B45" s="457"/>
      <c r="C45" s="458" t="s">
        <v>232</v>
      </c>
      <c r="D45" s="458"/>
      <c r="E45" s="458"/>
      <c r="F45" s="458"/>
      <c r="G45" s="458"/>
      <c r="H45" s="466"/>
      <c r="I45" s="458"/>
      <c r="J45" s="594"/>
      <c r="K45" s="456"/>
    </row>
    <row r="46" spans="1:11" s="114" customFormat="1" ht="15">
      <c r="A46" s="107"/>
      <c r="B46" s="457"/>
      <c r="C46" s="465"/>
      <c r="D46" s="458" t="s">
        <v>177</v>
      </c>
      <c r="E46" s="458"/>
      <c r="F46" s="458"/>
      <c r="G46" s="458"/>
      <c r="H46" s="460" t="s">
        <v>621</v>
      </c>
      <c r="I46" s="370">
        <v>3105</v>
      </c>
      <c r="J46" s="793" t="str">
        <f>IF($J$10="Yes","N/A",IF('A1 - Identification'!$H$31="Yes",IF($J$43&lt;=0,$J$16,0)))</f>
        <v>N/A</v>
      </c>
      <c r="K46" s="456"/>
    </row>
    <row r="47" spans="1:11" s="114" customFormat="1" ht="15">
      <c r="A47" s="107"/>
      <c r="B47" s="457"/>
      <c r="C47" s="465"/>
      <c r="D47" s="458" t="s">
        <v>179</v>
      </c>
      <c r="E47" s="458"/>
      <c r="F47" s="458"/>
      <c r="G47" s="458"/>
      <c r="H47" s="460" t="s">
        <v>619</v>
      </c>
      <c r="I47" s="370">
        <v>3106</v>
      </c>
      <c r="J47" s="793" t="str">
        <f>IF($J$10="Yes","N/A",IF('A1 - Identification'!$H$31="Yes",IF($J$43&lt;=0,$J$12,0)))</f>
        <v>N/A</v>
      </c>
      <c r="K47" s="456"/>
    </row>
    <row r="48" spans="1:11" s="114" customFormat="1" ht="15">
      <c r="A48" s="107"/>
      <c r="B48" s="457"/>
      <c r="C48" s="451" t="s">
        <v>444</v>
      </c>
      <c r="D48" s="458"/>
      <c r="E48" s="458"/>
      <c r="F48" s="458"/>
      <c r="G48" s="458"/>
      <c r="H48" s="460" t="s">
        <v>630</v>
      </c>
      <c r="I48" s="370">
        <v>3107</v>
      </c>
      <c r="J48" s="793">
        <f>IF($J$10="Yes",0,IF('A1 - Identification'!$H$31="Yes",IF($J$43&lt;=0,$J$46-$J$47,0)))</f>
        <v>0</v>
      </c>
      <c r="K48" s="456"/>
    </row>
    <row r="49" spans="1:11" s="114" customFormat="1" ht="7.5" customHeight="1">
      <c r="A49" s="107"/>
      <c r="B49" s="457"/>
      <c r="C49" s="458"/>
      <c r="D49" s="458"/>
      <c r="E49" s="458"/>
      <c r="F49" s="458"/>
      <c r="G49" s="458"/>
      <c r="H49" s="466"/>
      <c r="I49" s="458"/>
      <c r="J49" s="594"/>
      <c r="K49" s="456"/>
    </row>
    <row r="50" spans="1:11" s="114" customFormat="1" ht="15">
      <c r="A50" s="107"/>
      <c r="B50" s="457"/>
      <c r="C50" s="458" t="s">
        <v>233</v>
      </c>
      <c r="D50" s="458"/>
      <c r="E50" s="458"/>
      <c r="F50" s="458"/>
      <c r="G50" s="458"/>
      <c r="H50" s="466"/>
      <c r="I50" s="458"/>
      <c r="J50" s="594"/>
      <c r="K50" s="456"/>
    </row>
    <row r="51" spans="1:11" s="114" customFormat="1" ht="15">
      <c r="A51" s="107"/>
      <c r="B51" s="457"/>
      <c r="C51" s="465"/>
      <c r="D51" s="458" t="s">
        <v>646</v>
      </c>
      <c r="E51" s="458"/>
      <c r="F51" s="458"/>
      <c r="G51" s="458"/>
      <c r="H51" s="460" t="s">
        <v>627</v>
      </c>
      <c r="I51" s="370">
        <v>3110</v>
      </c>
      <c r="J51" s="793" t="str">
        <f>IF($J$10="Yes","N/A",IF('A1 - Identification'!$H$31="Yes",IF($J$43&gt;0,+'A10 - 100% RGI SHRA Subsidy'!K10,0)))</f>
        <v>N/A</v>
      </c>
      <c r="K51" s="456"/>
    </row>
    <row r="52" spans="1:11" s="114" customFormat="1" ht="15">
      <c r="A52" s="107"/>
      <c r="B52" s="457"/>
      <c r="C52" s="465"/>
      <c r="D52" s="458" t="s">
        <v>187</v>
      </c>
      <c r="E52" s="458"/>
      <c r="F52" s="458"/>
      <c r="G52" s="458"/>
      <c r="H52" s="460" t="s">
        <v>628</v>
      </c>
      <c r="I52" s="370">
        <v>3111</v>
      </c>
      <c r="J52" s="793" t="str">
        <f>IF($J$10="Yes","N/A",IF('A1 - Identification'!$H$31="Yes",IF($J$43&gt;0,+'A10 - 100% RGI SHRA Subsidy'!K37,0)))</f>
        <v>N/A</v>
      </c>
      <c r="K52" s="456"/>
    </row>
    <row r="53" spans="1:11" s="114" customFormat="1" ht="15">
      <c r="A53" s="107"/>
      <c r="B53" s="457"/>
      <c r="C53" s="451" t="s">
        <v>444</v>
      </c>
      <c r="D53" s="458"/>
      <c r="E53" s="458"/>
      <c r="F53" s="458"/>
      <c r="G53" s="458"/>
      <c r="H53" s="460" t="s">
        <v>629</v>
      </c>
      <c r="I53" s="370">
        <v>3112</v>
      </c>
      <c r="J53" s="793">
        <f>IF($J$10="Yes",0,IF('A1 - Identification'!$H$31="Yes",IF($J$43&gt;0,+$J$51-$J$52,0)))</f>
        <v>0</v>
      </c>
      <c r="K53" s="456"/>
    </row>
    <row r="54" spans="1:11" s="114" customFormat="1" ht="7.5" customHeight="1">
      <c r="A54" s="107"/>
      <c r="B54" s="457"/>
      <c r="C54" s="467"/>
      <c r="D54" s="467"/>
      <c r="E54" s="467"/>
      <c r="F54" s="467"/>
      <c r="G54" s="467"/>
      <c r="H54" s="467"/>
      <c r="I54" s="458"/>
      <c r="J54" s="458"/>
      <c r="K54" s="456"/>
    </row>
    <row r="55" spans="1:11" s="114" customFormat="1" ht="1.5" customHeight="1" thickBot="1">
      <c r="A55" s="107"/>
      <c r="B55" s="298"/>
      <c r="C55" s="300"/>
      <c r="D55" s="300"/>
      <c r="E55" s="300"/>
      <c r="F55" s="301"/>
      <c r="G55" s="301"/>
      <c r="H55" s="301"/>
      <c r="I55" s="301"/>
      <c r="J55" s="309"/>
      <c r="K55" s="299"/>
    </row>
    <row r="56" spans="1:11" s="114" customFormat="1" ht="12.75" customHeight="1" thickTop="1">
      <c r="A56" s="107"/>
      <c r="B56" s="371" t="str">
        <f>+VersionDate</f>
        <v>MMAH 10/12</v>
      </c>
      <c r="C56" s="115"/>
      <c r="D56" s="115"/>
      <c r="E56" s="115"/>
      <c r="F56" s="113"/>
      <c r="G56" s="113"/>
      <c r="H56" s="113"/>
      <c r="I56" s="113"/>
      <c r="J56" s="310"/>
      <c r="K56" s="116"/>
    </row>
    <row r="57" spans="2:10" ht="15">
      <c r="B57" s="117"/>
      <c r="C57" s="117"/>
      <c r="D57" s="117"/>
      <c r="E57" s="117"/>
      <c r="F57" s="119"/>
      <c r="G57" s="119"/>
      <c r="H57" s="119"/>
      <c r="I57" s="119"/>
      <c r="J57" s="311"/>
    </row>
    <row r="58" spans="2:10" ht="15">
      <c r="B58" s="117"/>
      <c r="C58" s="117"/>
      <c r="D58" s="117"/>
      <c r="E58" s="117"/>
      <c r="F58" s="119"/>
      <c r="G58" s="119"/>
      <c r="H58" s="119"/>
      <c r="I58" s="119"/>
      <c r="J58" s="311"/>
    </row>
    <row r="59" spans="2:10" ht="15">
      <c r="B59" s="117"/>
      <c r="C59" s="117"/>
      <c r="D59" s="117"/>
      <c r="E59" s="117"/>
      <c r="F59" s="117"/>
      <c r="G59" s="117"/>
      <c r="H59" s="117"/>
      <c r="I59" s="117"/>
      <c r="J59" s="312"/>
    </row>
    <row r="60" spans="2:10" ht="15">
      <c r="B60" s="115"/>
      <c r="C60" s="115"/>
      <c r="D60" s="115"/>
      <c r="E60" s="115"/>
      <c r="F60" s="115"/>
      <c r="G60" s="115"/>
      <c r="H60" s="115"/>
      <c r="I60" s="115"/>
      <c r="J60" s="313"/>
    </row>
    <row r="61" spans="2:10" ht="15">
      <c r="B61" s="115"/>
      <c r="C61" s="115"/>
      <c r="D61" s="115"/>
      <c r="E61" s="115"/>
      <c r="F61" s="115"/>
      <c r="G61" s="115"/>
      <c r="H61" s="115"/>
      <c r="I61" s="115"/>
      <c r="J61" s="314"/>
    </row>
    <row r="62" spans="2:10" ht="15">
      <c r="B62" s="115"/>
      <c r="C62" s="115"/>
      <c r="D62" s="115"/>
      <c r="E62" s="115"/>
      <c r="F62" s="115"/>
      <c r="G62" s="115"/>
      <c r="H62" s="115"/>
      <c r="I62" s="115"/>
      <c r="J62" s="314"/>
    </row>
    <row r="63" spans="2:10" ht="15">
      <c r="B63" s="117"/>
      <c r="C63" s="117"/>
      <c r="D63" s="117"/>
      <c r="E63" s="117"/>
      <c r="F63" s="117"/>
      <c r="G63" s="117"/>
      <c r="H63" s="117"/>
      <c r="I63" s="117"/>
      <c r="J63" s="312"/>
    </row>
    <row r="64" spans="2:10" ht="15">
      <c r="B64" s="117"/>
      <c r="C64" s="117"/>
      <c r="D64" s="117"/>
      <c r="E64" s="117"/>
      <c r="F64" s="117"/>
      <c r="G64" s="117"/>
      <c r="H64" s="117"/>
      <c r="I64" s="117"/>
      <c r="J64" s="312"/>
    </row>
    <row r="65" spans="2:10" ht="15">
      <c r="B65" s="117"/>
      <c r="C65" s="117"/>
      <c r="D65" s="117"/>
      <c r="E65" s="117"/>
      <c r="F65" s="117"/>
      <c r="G65" s="117"/>
      <c r="H65" s="117"/>
      <c r="I65" s="117"/>
      <c r="J65" s="312"/>
    </row>
    <row r="66" spans="2:10" ht="15">
      <c r="B66" s="117"/>
      <c r="C66" s="117"/>
      <c r="D66" s="117"/>
      <c r="E66" s="117"/>
      <c r="F66" s="117"/>
      <c r="G66" s="117"/>
      <c r="H66" s="117"/>
      <c r="I66" s="117"/>
      <c r="J66" s="312"/>
    </row>
    <row r="67" spans="2:10" ht="15">
      <c r="B67" s="117"/>
      <c r="C67" s="117"/>
      <c r="D67" s="117"/>
      <c r="E67" s="117"/>
      <c r="F67" s="117"/>
      <c r="G67" s="117"/>
      <c r="H67" s="117"/>
      <c r="I67" s="117"/>
      <c r="J67" s="312"/>
    </row>
    <row r="68" spans="2:10" ht="15">
      <c r="B68" s="117"/>
      <c r="C68" s="117"/>
      <c r="D68" s="117"/>
      <c r="E68" s="117"/>
      <c r="F68" s="117"/>
      <c r="G68" s="117"/>
      <c r="H68" s="117"/>
      <c r="I68" s="117"/>
      <c r="J68" s="312"/>
    </row>
    <row r="69" spans="2:10" ht="15">
      <c r="B69" s="117"/>
      <c r="C69" s="117"/>
      <c r="D69" s="117"/>
      <c r="E69" s="117"/>
      <c r="F69" s="117"/>
      <c r="G69" s="117"/>
      <c r="H69" s="117"/>
      <c r="I69" s="117"/>
      <c r="J69" s="312"/>
    </row>
    <row r="70" spans="2:10" ht="15">
      <c r="B70" s="117"/>
      <c r="C70" s="117"/>
      <c r="D70" s="117"/>
      <c r="E70" s="117"/>
      <c r="F70" s="117"/>
      <c r="G70" s="117"/>
      <c r="H70" s="117"/>
      <c r="I70" s="117"/>
      <c r="J70" s="312"/>
    </row>
    <row r="71" spans="2:10" ht="15">
      <c r="B71" s="117"/>
      <c r="C71" s="117"/>
      <c r="D71" s="117"/>
      <c r="E71" s="117"/>
      <c r="F71" s="117"/>
      <c r="G71" s="117"/>
      <c r="H71" s="117"/>
      <c r="I71" s="117"/>
      <c r="J71" s="312"/>
    </row>
    <row r="72" spans="2:10" ht="15">
      <c r="B72" s="117"/>
      <c r="C72" s="117"/>
      <c r="D72" s="117"/>
      <c r="E72" s="117"/>
      <c r="F72" s="117"/>
      <c r="G72" s="117"/>
      <c r="H72" s="117"/>
      <c r="I72" s="117"/>
      <c r="J72" s="117"/>
    </row>
    <row r="73" spans="2:10" ht="15">
      <c r="B73" s="117"/>
      <c r="C73" s="117"/>
      <c r="D73" s="117"/>
      <c r="E73" s="117"/>
      <c r="F73" s="117"/>
      <c r="G73" s="117"/>
      <c r="H73" s="117"/>
      <c r="I73" s="117"/>
      <c r="J73" s="117"/>
    </row>
    <row r="74" spans="2:10" ht="15">
      <c r="B74" s="117"/>
      <c r="C74" s="117"/>
      <c r="D74" s="117"/>
      <c r="E74" s="117"/>
      <c r="F74" s="117"/>
      <c r="G74" s="117"/>
      <c r="H74" s="117"/>
      <c r="I74" s="117"/>
      <c r="J74" s="117"/>
    </row>
    <row r="75" spans="2:10" ht="15">
      <c r="B75" s="117"/>
      <c r="C75" s="117"/>
      <c r="D75" s="117"/>
      <c r="E75" s="117"/>
      <c r="F75" s="117"/>
      <c r="G75" s="117"/>
      <c r="H75" s="117"/>
      <c r="I75" s="117"/>
      <c r="J75" s="117"/>
    </row>
    <row r="76" spans="2:10" ht="15">
      <c r="B76" s="117"/>
      <c r="C76" s="117"/>
      <c r="D76" s="117"/>
      <c r="E76" s="117"/>
      <c r="F76" s="117"/>
      <c r="G76" s="117"/>
      <c r="H76" s="117"/>
      <c r="I76" s="117"/>
      <c r="J76" s="117"/>
    </row>
    <row r="77" spans="2:10" ht="15">
      <c r="B77" s="117"/>
      <c r="C77" s="117"/>
      <c r="D77" s="117"/>
      <c r="E77" s="117"/>
      <c r="F77" s="117"/>
      <c r="G77" s="117"/>
      <c r="H77" s="117"/>
      <c r="I77" s="117"/>
      <c r="J77" s="117"/>
    </row>
    <row r="78" spans="2:10" ht="15">
      <c r="B78" s="117"/>
      <c r="C78" s="117"/>
      <c r="D78" s="117"/>
      <c r="E78" s="117"/>
      <c r="F78" s="117"/>
      <c r="G78" s="117"/>
      <c r="H78" s="117"/>
      <c r="I78" s="117"/>
      <c r="J78" s="117"/>
    </row>
    <row r="79" spans="2:10" ht="15">
      <c r="B79" s="117"/>
      <c r="C79" s="117"/>
      <c r="D79" s="117"/>
      <c r="E79" s="117"/>
      <c r="F79" s="117"/>
      <c r="G79" s="117"/>
      <c r="H79" s="117"/>
      <c r="I79" s="117"/>
      <c r="J79" s="117"/>
    </row>
    <row r="80" spans="2:10" ht="15">
      <c r="B80" s="117"/>
      <c r="C80" s="117"/>
      <c r="D80" s="117"/>
      <c r="E80" s="117"/>
      <c r="F80" s="117"/>
      <c r="G80" s="117"/>
      <c r="H80" s="117"/>
      <c r="I80" s="117"/>
      <c r="J80" s="117"/>
    </row>
    <row r="81" spans="2:10" ht="15">
      <c r="B81" s="117"/>
      <c r="C81" s="117"/>
      <c r="D81" s="117"/>
      <c r="E81" s="117"/>
      <c r="F81" s="117"/>
      <c r="G81" s="117"/>
      <c r="H81" s="117"/>
      <c r="I81" s="117"/>
      <c r="J81" s="117"/>
    </row>
    <row r="82" spans="2:10" ht="15">
      <c r="B82" s="117"/>
      <c r="C82" s="117"/>
      <c r="D82" s="117"/>
      <c r="E82" s="117"/>
      <c r="F82" s="117"/>
      <c r="G82" s="117"/>
      <c r="H82" s="117"/>
      <c r="I82" s="117"/>
      <c r="J82" s="117"/>
    </row>
    <row r="83" spans="2:10" ht="15">
      <c r="B83" s="117"/>
      <c r="C83" s="117"/>
      <c r="D83" s="117"/>
      <c r="E83" s="117"/>
      <c r="F83" s="117"/>
      <c r="G83" s="117"/>
      <c r="H83" s="117"/>
      <c r="I83" s="117"/>
      <c r="J83" s="117"/>
    </row>
    <row r="84" spans="2:10" ht="15">
      <c r="B84" s="117"/>
      <c r="C84" s="117"/>
      <c r="D84" s="117"/>
      <c r="E84" s="117"/>
      <c r="F84" s="117"/>
      <c r="G84" s="117"/>
      <c r="H84" s="117"/>
      <c r="I84" s="117"/>
      <c r="J84" s="117"/>
    </row>
    <row r="85" spans="2:10" ht="15">
      <c r="B85" s="117"/>
      <c r="C85" s="117"/>
      <c r="D85" s="117"/>
      <c r="E85" s="117"/>
      <c r="F85" s="117"/>
      <c r="G85" s="117"/>
      <c r="H85" s="117"/>
      <c r="I85" s="117"/>
      <c r="J85" s="117"/>
    </row>
    <row r="86" spans="2:10" ht="15">
      <c r="B86" s="117"/>
      <c r="C86" s="117"/>
      <c r="D86" s="117"/>
      <c r="E86" s="117"/>
      <c r="F86" s="117"/>
      <c r="G86" s="117"/>
      <c r="H86" s="117"/>
      <c r="I86" s="117"/>
      <c r="J86" s="117"/>
    </row>
    <row r="87" spans="2:10" ht="15">
      <c r="B87" s="117"/>
      <c r="C87" s="117"/>
      <c r="D87" s="117"/>
      <c r="E87" s="117"/>
      <c r="F87" s="117"/>
      <c r="G87" s="117"/>
      <c r="H87" s="117"/>
      <c r="I87" s="117"/>
      <c r="J87" s="117"/>
    </row>
    <row r="88" spans="2:10" ht="15">
      <c r="B88" s="117"/>
      <c r="C88" s="117"/>
      <c r="D88" s="117"/>
      <c r="E88" s="117"/>
      <c r="F88" s="117"/>
      <c r="G88" s="117"/>
      <c r="H88" s="117"/>
      <c r="I88" s="117"/>
      <c r="J88" s="117"/>
    </row>
  </sheetData>
  <sheetProtection password="CCBE" sheet="1" selectLockedCells="1"/>
  <dataValidations count="2">
    <dataValidation type="list" allowBlank="1" showInputMessage="1" showErrorMessage="1" errorTitle="Incorrect entry" error="You must enter either Yes or No" sqref="J11">
      <formula1>$M$10:$M$10</formula1>
    </dataValidation>
    <dataValidation type="list" allowBlank="1" showInputMessage="1" showErrorMessage="1" errorTitle="Incorrect entry" error="You must enter either Yes or No" sqref="J10">
      <formula1>$M$10:$M$11</formula1>
    </dataValidation>
  </dataValidations>
  <printOptions/>
  <pageMargins left="0.59" right="0.5" top="0.75" bottom="0.5" header="0" footer="0.25"/>
  <pageSetup fitToHeight="1" fitToWidth="1" horizontalDpi="600" verticalDpi="600" orientation="portrait" scale="91" r:id="rId1"/>
  <headerFooter alignWithMargins="0">
    <oddHeader>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O69"/>
  <sheetViews>
    <sheetView showGridLines="0" showRowColHeaders="0" showZeros="0" workbookViewId="0" topLeftCell="A32">
      <selection activeCell="H58" sqref="H58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5.00390625" style="0" customWidth="1"/>
    <col min="4" max="4" width="22.57421875" style="0" customWidth="1"/>
    <col min="5" max="5" width="4.421875" style="0" customWidth="1"/>
    <col min="6" max="6" width="29.8515625" style="0" customWidth="1"/>
    <col min="7" max="7" width="11.57421875" style="0" customWidth="1"/>
    <col min="8" max="8" width="4.7109375" style="0" customWidth="1"/>
    <col min="9" max="9" width="3.28125" style="0" customWidth="1"/>
    <col min="10" max="10" width="4.7109375" style="0" customWidth="1"/>
    <col min="11" max="11" width="3.140625" style="0" customWidth="1"/>
    <col min="12" max="12" width="5.57421875" style="0" customWidth="1"/>
    <col min="13" max="13" width="3.140625" style="0" customWidth="1"/>
    <col min="14" max="14" width="2.421875" style="0" customWidth="1"/>
    <col min="15" max="15" width="3.421875" style="0" customWidth="1"/>
  </cols>
  <sheetData>
    <row r="1" ht="8.25" customHeight="1" thickBot="1"/>
    <row r="2" spans="2:14" ht="24" thickTop="1">
      <c r="B2" s="28"/>
      <c r="C2" s="55"/>
      <c r="D2" s="30"/>
      <c r="E2" s="120"/>
      <c r="F2" s="33"/>
      <c r="G2" s="33"/>
      <c r="H2" s="33"/>
      <c r="I2" s="33"/>
      <c r="J2" s="33"/>
      <c r="K2" s="33"/>
      <c r="L2" s="33"/>
      <c r="M2" s="49" t="s">
        <v>59</v>
      </c>
      <c r="N2" s="58"/>
    </row>
    <row r="3" spans="2:14" ht="23.25">
      <c r="B3" s="34" t="s">
        <v>0</v>
      </c>
      <c r="C3" s="24" t="s">
        <v>0</v>
      </c>
      <c r="D3" s="24"/>
      <c r="E3" s="121"/>
      <c r="F3" s="27"/>
      <c r="G3" s="27"/>
      <c r="H3" s="27"/>
      <c r="I3" s="27"/>
      <c r="J3" s="27"/>
      <c r="K3" s="27"/>
      <c r="L3" s="27"/>
      <c r="M3" s="47" t="s">
        <v>60</v>
      </c>
      <c r="N3" s="42"/>
    </row>
    <row r="4" spans="2:14" ht="4.5" customHeight="1">
      <c r="B4" s="34"/>
      <c r="C4" s="24"/>
      <c r="D4" s="24"/>
      <c r="E4" s="121"/>
      <c r="F4" s="27"/>
      <c r="G4" s="27"/>
      <c r="H4" s="27"/>
      <c r="I4" s="27"/>
      <c r="J4" s="27"/>
      <c r="K4" s="27"/>
      <c r="L4" s="27"/>
      <c r="M4" s="47"/>
      <c r="N4" s="42"/>
    </row>
    <row r="5" spans="2:14" ht="23.25">
      <c r="B5" s="34"/>
      <c r="C5" s="374" t="s">
        <v>397</v>
      </c>
      <c r="D5" s="672">
        <f>B5+YearEnd</f>
        <v>41274</v>
      </c>
      <c r="E5" s="121"/>
      <c r="F5" s="472"/>
      <c r="G5" s="469"/>
      <c r="H5" s="470"/>
      <c r="I5" s="470"/>
      <c r="J5" s="470"/>
      <c r="K5" s="470"/>
      <c r="L5" s="470"/>
      <c r="M5" s="644">
        <f>+CorpName</f>
        <v>0</v>
      </c>
      <c r="N5" s="42"/>
    </row>
    <row r="6" spans="2:14" ht="4.5" customHeight="1">
      <c r="B6" s="34"/>
      <c r="C6" s="24"/>
      <c r="D6" s="24"/>
      <c r="E6" s="121"/>
      <c r="F6" s="27"/>
      <c r="G6" s="27"/>
      <c r="H6" s="27"/>
      <c r="I6" s="27"/>
      <c r="J6" s="27"/>
      <c r="K6" s="27"/>
      <c r="L6" s="27"/>
      <c r="M6" s="38"/>
      <c r="N6" s="35"/>
    </row>
    <row r="7" spans="2:14" ht="16.5" thickBot="1">
      <c r="B7" s="152"/>
      <c r="C7" s="153" t="s">
        <v>135</v>
      </c>
      <c r="D7" s="154"/>
      <c r="E7" s="155"/>
      <c r="F7" s="155"/>
      <c r="G7" s="155"/>
      <c r="H7" s="155"/>
      <c r="I7" s="155"/>
      <c r="J7" s="155"/>
      <c r="K7" s="155"/>
      <c r="L7" s="155"/>
      <c r="M7" s="352" t="s">
        <v>79</v>
      </c>
      <c r="N7" s="157"/>
    </row>
    <row r="8" spans="2:14" ht="7.5" customHeight="1" thickBot="1" thickTop="1">
      <c r="B8" s="164"/>
      <c r="C8" s="5"/>
      <c r="D8" s="5"/>
      <c r="E8" s="5"/>
      <c r="F8" s="5"/>
      <c r="G8" s="5"/>
      <c r="H8" s="6"/>
      <c r="I8" s="6"/>
      <c r="J8" s="6"/>
      <c r="K8" s="6"/>
      <c r="L8" s="7"/>
      <c r="M8" s="7"/>
      <c r="N8" s="165"/>
    </row>
    <row r="9" spans="2:14" ht="5.25" customHeight="1" thickTop="1">
      <c r="B9" s="178" t="s">
        <v>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</row>
    <row r="10" spans="2:15" ht="12.75">
      <c r="B10" s="179"/>
      <c r="C10" s="420" t="s">
        <v>762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421"/>
      <c r="O10" s="422"/>
    </row>
    <row r="11" spans="2:14" ht="4.5" customHeight="1">
      <c r="B11" s="17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70"/>
    </row>
    <row r="12" spans="2:14" ht="12.75">
      <c r="B12" s="179"/>
      <c r="C12" s="161" t="s">
        <v>243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70"/>
    </row>
    <row r="13" spans="2:14" ht="7.5" customHeight="1">
      <c r="B13" s="179"/>
      <c r="C13" s="161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70"/>
    </row>
    <row r="14" spans="2:14" ht="12.75">
      <c r="B14" s="179"/>
      <c r="C14" s="161" t="s">
        <v>269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70"/>
    </row>
    <row r="15" spans="2:14" ht="12.75">
      <c r="B15" s="179"/>
      <c r="C15" s="161" t="s">
        <v>270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70"/>
    </row>
    <row r="16" spans="2:14" ht="12.75">
      <c r="B16" s="179"/>
      <c r="C16" s="161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70"/>
    </row>
    <row r="17" spans="2:14" ht="7.5" customHeight="1">
      <c r="B17" s="179"/>
      <c r="C17" s="161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70"/>
    </row>
    <row r="18" spans="2:14" ht="15" customHeight="1">
      <c r="B18" s="179"/>
      <c r="C18" s="391" t="s">
        <v>507</v>
      </c>
      <c r="D18" s="385"/>
      <c r="E18" s="386"/>
      <c r="F18" s="386"/>
      <c r="G18" s="386"/>
      <c r="H18" s="386"/>
      <c r="I18" s="386"/>
      <c r="J18" s="386"/>
      <c r="K18" s="386"/>
      <c r="L18" s="387"/>
      <c r="M18" s="160"/>
      <c r="N18" s="170"/>
    </row>
    <row r="19" spans="2:14" ht="15" customHeight="1">
      <c r="B19" s="179"/>
      <c r="C19" s="392" t="s">
        <v>744</v>
      </c>
      <c r="D19" s="388"/>
      <c r="E19" s="389"/>
      <c r="F19" s="389"/>
      <c r="G19" s="389"/>
      <c r="H19" s="389"/>
      <c r="I19" s="389"/>
      <c r="J19" s="389"/>
      <c r="K19" s="389"/>
      <c r="L19" s="390"/>
      <c r="M19" s="160"/>
      <c r="N19" s="170"/>
    </row>
    <row r="20" spans="2:14" ht="15" customHeight="1">
      <c r="B20" s="179"/>
      <c r="C20" s="419"/>
      <c r="D20" s="385"/>
      <c r="E20" s="386"/>
      <c r="F20" s="386"/>
      <c r="G20" s="386"/>
      <c r="H20" s="386"/>
      <c r="I20" s="386"/>
      <c r="J20" s="386"/>
      <c r="K20" s="386"/>
      <c r="L20" s="386"/>
      <c r="M20" s="160"/>
      <c r="N20" s="170"/>
    </row>
    <row r="21" spans="2:14" ht="12.75" customHeight="1">
      <c r="B21" s="17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70"/>
    </row>
    <row r="22" spans="2:14" ht="15.75" customHeight="1">
      <c r="B22" s="179"/>
      <c r="C22" s="128" t="s">
        <v>746</v>
      </c>
      <c r="D22" s="160"/>
      <c r="E22" s="128"/>
      <c r="F22" s="160"/>
      <c r="G22" s="160"/>
      <c r="H22" s="160"/>
      <c r="I22" s="160"/>
      <c r="J22" s="160"/>
      <c r="K22" s="160"/>
      <c r="L22" s="160"/>
      <c r="M22" s="160"/>
      <c r="N22" s="170"/>
    </row>
    <row r="23" spans="2:14" ht="15.75" customHeight="1">
      <c r="B23" s="179"/>
      <c r="C23" s="1011" t="s">
        <v>13</v>
      </c>
      <c r="D23" s="1010" t="s">
        <v>765</v>
      </c>
      <c r="E23" s="128"/>
      <c r="F23" s="160"/>
      <c r="G23" s="160"/>
      <c r="H23" s="160"/>
      <c r="I23" s="160"/>
      <c r="J23" s="160"/>
      <c r="K23" s="160"/>
      <c r="L23" s="160"/>
      <c r="M23" s="160"/>
      <c r="N23" s="170"/>
    </row>
    <row r="24" spans="2:14" ht="14.25" customHeight="1">
      <c r="B24" s="179"/>
      <c r="C24" s="1011"/>
      <c r="D24" s="1010" t="s">
        <v>763</v>
      </c>
      <c r="E24" s="173"/>
      <c r="F24" s="173"/>
      <c r="G24" s="173"/>
      <c r="H24" s="938"/>
      <c r="I24" s="160" t="s">
        <v>14</v>
      </c>
      <c r="J24" s="938"/>
      <c r="K24" s="160" t="s">
        <v>15</v>
      </c>
      <c r="L24" s="938"/>
      <c r="M24" s="160" t="s">
        <v>144</v>
      </c>
      <c r="N24" s="170"/>
    </row>
    <row r="25" spans="2:14" ht="14.25" customHeight="1">
      <c r="B25" s="179"/>
      <c r="C25" s="1011"/>
      <c r="D25" s="1010"/>
      <c r="E25" s="173"/>
      <c r="F25" s="173"/>
      <c r="G25" s="173"/>
      <c r="H25" s="218"/>
      <c r="I25" s="218"/>
      <c r="J25" s="218"/>
      <c r="K25" s="218"/>
      <c r="L25" s="218"/>
      <c r="M25" s="160"/>
      <c r="N25" s="170"/>
    </row>
    <row r="26" spans="2:14" ht="14.25" customHeight="1">
      <c r="B26" s="179"/>
      <c r="C26" s="160" t="s">
        <v>790</v>
      </c>
      <c r="D26" s="160" t="s">
        <v>791</v>
      </c>
      <c r="E26" s="160"/>
      <c r="F26" s="160"/>
      <c r="G26" s="160"/>
      <c r="H26" s="938"/>
      <c r="I26" s="128" t="s">
        <v>14</v>
      </c>
      <c r="J26" s="938"/>
      <c r="K26" s="128" t="s">
        <v>15</v>
      </c>
      <c r="L26" s="938"/>
      <c r="M26" s="128" t="s">
        <v>144</v>
      </c>
      <c r="N26" s="170"/>
    </row>
    <row r="27" spans="2:14" ht="5.25" customHeight="1">
      <c r="B27" s="179"/>
      <c r="C27" s="160"/>
      <c r="D27" s="174"/>
      <c r="E27" s="173"/>
      <c r="F27" s="173"/>
      <c r="G27" s="173"/>
      <c r="H27" s="542"/>
      <c r="I27" s="173"/>
      <c r="J27" s="542"/>
      <c r="K27" s="173"/>
      <c r="L27" s="542"/>
      <c r="M27" s="173"/>
      <c r="N27" s="170"/>
    </row>
    <row r="28" spans="2:14" ht="15.75" customHeight="1">
      <c r="B28" s="179"/>
      <c r="C28" s="160" t="s">
        <v>12</v>
      </c>
      <c r="D28" s="160"/>
      <c r="E28" s="160"/>
      <c r="F28" s="160"/>
      <c r="G28" s="160"/>
      <c r="H28" s="218"/>
      <c r="I28" s="160"/>
      <c r="J28" s="218"/>
      <c r="K28" s="160"/>
      <c r="L28" s="218"/>
      <c r="M28" s="160"/>
      <c r="N28" s="170"/>
    </row>
    <row r="29" spans="2:14" ht="15.75" customHeight="1">
      <c r="B29" s="179"/>
      <c r="C29" s="128" t="s">
        <v>16</v>
      </c>
      <c r="D29" s="174" t="s">
        <v>272</v>
      </c>
      <c r="E29" s="174"/>
      <c r="F29" s="174"/>
      <c r="G29" s="174"/>
      <c r="H29" s="938"/>
      <c r="I29" s="160" t="s">
        <v>14</v>
      </c>
      <c r="J29" s="938"/>
      <c r="K29" s="160" t="s">
        <v>15</v>
      </c>
      <c r="L29" s="218"/>
      <c r="M29" s="160"/>
      <c r="N29" s="170"/>
    </row>
    <row r="30" spans="2:14" ht="5.25" customHeight="1">
      <c r="B30" s="179"/>
      <c r="C30" s="163"/>
      <c r="D30" s="173"/>
      <c r="E30" s="173"/>
      <c r="F30" s="173"/>
      <c r="G30" s="173"/>
      <c r="H30" s="542"/>
      <c r="I30" s="173"/>
      <c r="J30" s="218"/>
      <c r="K30" s="160"/>
      <c r="L30" s="218"/>
      <c r="M30" s="160" t="s">
        <v>0</v>
      </c>
      <c r="N30" s="170"/>
    </row>
    <row r="31" spans="2:14" ht="15" customHeight="1">
      <c r="B31" s="179"/>
      <c r="C31" s="1006" t="s">
        <v>17</v>
      </c>
      <c r="D31" s="174" t="s">
        <v>577</v>
      </c>
      <c r="E31" s="173"/>
      <c r="F31" s="173"/>
      <c r="G31" s="173"/>
      <c r="H31" s="938"/>
      <c r="I31" s="160" t="s">
        <v>14</v>
      </c>
      <c r="J31" s="938"/>
      <c r="K31" s="160" t="s">
        <v>15</v>
      </c>
      <c r="L31" s="938"/>
      <c r="M31" s="160" t="s">
        <v>144</v>
      </c>
      <c r="N31" s="170"/>
    </row>
    <row r="32" spans="2:14" ht="5.25" customHeight="1">
      <c r="B32" s="179"/>
      <c r="C32" s="160"/>
      <c r="D32" s="163"/>
      <c r="E32" s="173"/>
      <c r="F32" s="173"/>
      <c r="G32" s="173"/>
      <c r="H32" s="542"/>
      <c r="I32" s="173"/>
      <c r="J32" s="542"/>
      <c r="K32" s="173"/>
      <c r="L32" s="542"/>
      <c r="M32" s="160"/>
      <c r="N32" s="170"/>
    </row>
    <row r="33" spans="2:14" ht="15.75" customHeight="1">
      <c r="B33" s="179"/>
      <c r="C33" s="128" t="s">
        <v>18</v>
      </c>
      <c r="D33" s="1006" t="s">
        <v>764</v>
      </c>
      <c r="E33" s="173"/>
      <c r="F33" s="173"/>
      <c r="G33" s="173"/>
      <c r="H33" s="542"/>
      <c r="I33" s="173"/>
      <c r="J33" s="542"/>
      <c r="K33" s="173"/>
      <c r="L33" s="542"/>
      <c r="M33" s="160"/>
      <c r="N33" s="170"/>
    </row>
    <row r="34" spans="2:14" ht="15.75" customHeight="1">
      <c r="B34" s="179"/>
      <c r="C34" s="160"/>
      <c r="D34" s="163" t="s">
        <v>271</v>
      </c>
      <c r="E34" s="173"/>
      <c r="F34" s="173"/>
      <c r="G34" s="173"/>
      <c r="H34" s="938"/>
      <c r="I34" s="160" t="s">
        <v>14</v>
      </c>
      <c r="J34" s="938"/>
      <c r="K34" s="160" t="s">
        <v>15</v>
      </c>
      <c r="L34" s="938"/>
      <c r="M34" s="160" t="s">
        <v>144</v>
      </c>
      <c r="N34" s="170"/>
    </row>
    <row r="35" spans="2:14" ht="5.25" customHeight="1">
      <c r="B35" s="179"/>
      <c r="C35" s="160"/>
      <c r="D35" s="163"/>
      <c r="E35" s="173"/>
      <c r="F35" s="173"/>
      <c r="G35" s="173"/>
      <c r="H35" s="542"/>
      <c r="I35" s="173"/>
      <c r="J35" s="542"/>
      <c r="K35" s="173"/>
      <c r="L35" s="542"/>
      <c r="M35" s="160"/>
      <c r="N35" s="170"/>
    </row>
    <row r="36" spans="2:14" ht="15.75" customHeight="1">
      <c r="B36" s="179"/>
      <c r="C36" s="160" t="s">
        <v>19</v>
      </c>
      <c r="D36" s="163"/>
      <c r="E36" s="173"/>
      <c r="F36" s="173"/>
      <c r="G36" s="173"/>
      <c r="H36" s="542"/>
      <c r="I36" s="173"/>
      <c r="J36" s="542"/>
      <c r="K36" s="160"/>
      <c r="L36" s="542"/>
      <c r="M36" s="160"/>
      <c r="N36" s="170"/>
    </row>
    <row r="37" spans="2:14" ht="5.25" customHeight="1">
      <c r="B37" s="179"/>
      <c r="C37" s="160"/>
      <c r="D37" s="163"/>
      <c r="E37" s="173"/>
      <c r="F37" s="173"/>
      <c r="G37" s="173"/>
      <c r="H37" s="542"/>
      <c r="I37" s="173"/>
      <c r="J37" s="542"/>
      <c r="K37" s="173"/>
      <c r="L37" s="542"/>
      <c r="M37" s="160"/>
      <c r="N37" s="170"/>
    </row>
    <row r="38" spans="2:14" ht="15" customHeight="1">
      <c r="B38" s="179"/>
      <c r="C38" s="128" t="s">
        <v>78</v>
      </c>
      <c r="D38" s="163" t="s">
        <v>265</v>
      </c>
      <c r="E38" s="173"/>
      <c r="F38" s="173"/>
      <c r="G38" s="173"/>
      <c r="H38" s="542"/>
      <c r="I38" s="173"/>
      <c r="J38" s="542"/>
      <c r="K38" s="173"/>
      <c r="L38" s="542"/>
      <c r="M38" s="160"/>
      <c r="N38" s="170"/>
    </row>
    <row r="39" spans="2:14" ht="15" customHeight="1">
      <c r="B39" s="179"/>
      <c r="C39" s="160"/>
      <c r="D39" s="163" t="s">
        <v>279</v>
      </c>
      <c r="E39" s="173"/>
      <c r="F39" s="173"/>
      <c r="G39" s="173"/>
      <c r="H39" s="542"/>
      <c r="I39" s="173"/>
      <c r="J39" s="542"/>
      <c r="K39" s="173"/>
      <c r="L39" s="542"/>
      <c r="M39" s="160"/>
      <c r="N39" s="170"/>
    </row>
    <row r="40" spans="2:14" ht="15.75" customHeight="1">
      <c r="B40" s="179"/>
      <c r="C40" s="160"/>
      <c r="D40" s="163" t="s">
        <v>266</v>
      </c>
      <c r="E40" s="173"/>
      <c r="F40" s="173"/>
      <c r="G40" s="173"/>
      <c r="H40" s="938"/>
      <c r="I40" s="160" t="s">
        <v>14</v>
      </c>
      <c r="J40" s="938"/>
      <c r="K40" s="160" t="s">
        <v>15</v>
      </c>
      <c r="L40" s="542"/>
      <c r="M40" s="173"/>
      <c r="N40" s="170"/>
    </row>
    <row r="41" spans="2:14" ht="5.25" customHeight="1">
      <c r="B41" s="179"/>
      <c r="C41" s="160"/>
      <c r="D41" s="163"/>
      <c r="E41" s="173"/>
      <c r="F41" s="173"/>
      <c r="G41" s="173"/>
      <c r="H41" s="542"/>
      <c r="I41" s="173"/>
      <c r="J41" s="542"/>
      <c r="K41" s="160"/>
      <c r="L41" s="542"/>
      <c r="M41" s="160"/>
      <c r="N41" s="170"/>
    </row>
    <row r="42" spans="2:14" ht="5.25" customHeight="1">
      <c r="B42" s="179"/>
      <c r="C42" s="160"/>
      <c r="D42" s="163"/>
      <c r="E42" s="173"/>
      <c r="F42" s="173"/>
      <c r="G42" s="173"/>
      <c r="H42" s="542"/>
      <c r="I42" s="173"/>
      <c r="J42" s="542"/>
      <c r="K42" s="160"/>
      <c r="L42" s="542"/>
      <c r="M42" s="160"/>
      <c r="N42" s="170"/>
    </row>
    <row r="43" spans="2:14" ht="5.25" customHeight="1">
      <c r="B43" s="179"/>
      <c r="C43" s="160"/>
      <c r="D43" s="163"/>
      <c r="E43" s="173"/>
      <c r="F43" s="173"/>
      <c r="G43" s="173"/>
      <c r="H43" s="542"/>
      <c r="I43" s="173"/>
      <c r="J43" s="542"/>
      <c r="K43" s="160"/>
      <c r="L43" s="542"/>
      <c r="M43" s="160"/>
      <c r="N43" s="170"/>
    </row>
    <row r="44" spans="2:14" ht="24.75" customHeight="1">
      <c r="B44" s="179"/>
      <c r="C44" s="1017" t="s">
        <v>20</v>
      </c>
      <c r="D44" s="1065" t="s">
        <v>449</v>
      </c>
      <c r="E44" s="1066"/>
      <c r="F44" s="1066"/>
      <c r="G44" s="163"/>
      <c r="H44" s="938"/>
      <c r="I44" s="160" t="s">
        <v>14</v>
      </c>
      <c r="J44" s="938"/>
      <c r="K44" s="160" t="s">
        <v>15</v>
      </c>
      <c r="L44" s="938"/>
      <c r="M44" s="160" t="s">
        <v>144</v>
      </c>
      <c r="N44" s="170"/>
    </row>
    <row r="45" spans="2:14" ht="5.25" customHeight="1">
      <c r="B45" s="179"/>
      <c r="C45" s="160"/>
      <c r="D45" s="163"/>
      <c r="E45" s="173"/>
      <c r="F45" s="173"/>
      <c r="G45" s="173"/>
      <c r="H45" s="542"/>
      <c r="I45" s="173"/>
      <c r="J45" s="542"/>
      <c r="K45" s="173"/>
      <c r="L45" s="542"/>
      <c r="M45" s="160"/>
      <c r="N45" s="170"/>
    </row>
    <row r="46" spans="2:14" ht="5.25" customHeight="1">
      <c r="B46" s="179"/>
      <c r="C46" s="160"/>
      <c r="D46" s="163"/>
      <c r="E46" s="173"/>
      <c r="F46" s="173"/>
      <c r="G46" s="173"/>
      <c r="H46" s="542"/>
      <c r="I46" s="173"/>
      <c r="J46" s="542"/>
      <c r="K46" s="173"/>
      <c r="L46" s="542"/>
      <c r="M46" s="160"/>
      <c r="N46" s="170"/>
    </row>
    <row r="47" spans="2:14" ht="15.75" customHeight="1">
      <c r="B47" s="179"/>
      <c r="C47" s="128" t="s">
        <v>21</v>
      </c>
      <c r="D47" s="1067" t="s">
        <v>787</v>
      </c>
      <c r="E47" s="1068"/>
      <c r="F47" s="1068"/>
      <c r="G47" s="173"/>
      <c r="H47" s="542"/>
      <c r="I47" s="173"/>
      <c r="J47" s="542"/>
      <c r="K47" s="173"/>
      <c r="L47" s="542"/>
      <c r="M47" s="173"/>
      <c r="N47" s="170"/>
    </row>
    <row r="48" spans="2:14" ht="15.75" customHeight="1">
      <c r="B48" s="179"/>
      <c r="C48" s="160"/>
      <c r="D48" s="1068"/>
      <c r="E48" s="1068"/>
      <c r="F48" s="1068"/>
      <c r="G48" s="173"/>
      <c r="H48" s="938"/>
      <c r="I48" s="160" t="s">
        <v>14</v>
      </c>
      <c r="J48" s="938"/>
      <c r="K48" s="160" t="s">
        <v>15</v>
      </c>
      <c r="L48" s="938"/>
      <c r="M48" s="160" t="s">
        <v>144</v>
      </c>
      <c r="N48" s="170"/>
    </row>
    <row r="49" spans="2:14" ht="5.25" customHeight="1">
      <c r="B49" s="179"/>
      <c r="C49" s="160"/>
      <c r="D49" s="163"/>
      <c r="E49" s="173"/>
      <c r="F49" s="173"/>
      <c r="G49" s="173"/>
      <c r="H49" s="542"/>
      <c r="I49" s="173"/>
      <c r="J49" s="542"/>
      <c r="K49" s="173"/>
      <c r="L49" s="542"/>
      <c r="M49" s="160"/>
      <c r="N49" s="170"/>
    </row>
    <row r="50" spans="2:14" ht="15.75" customHeight="1">
      <c r="B50" s="179"/>
      <c r="C50" s="128" t="s">
        <v>22</v>
      </c>
      <c r="D50" s="163" t="s">
        <v>450</v>
      </c>
      <c r="E50" s="173"/>
      <c r="F50" s="173"/>
      <c r="G50" s="173"/>
      <c r="H50" s="938"/>
      <c r="I50" s="160" t="s">
        <v>14</v>
      </c>
      <c r="J50" s="938"/>
      <c r="K50" s="160" t="s">
        <v>15</v>
      </c>
      <c r="L50" s="938"/>
      <c r="M50" s="160" t="s">
        <v>144</v>
      </c>
      <c r="N50" s="170"/>
    </row>
    <row r="51" spans="2:14" ht="15.75" customHeight="1">
      <c r="B51" s="179"/>
      <c r="C51" s="160"/>
      <c r="D51" s="1006" t="s">
        <v>766</v>
      </c>
      <c r="E51" s="173"/>
      <c r="F51" s="173"/>
      <c r="G51" s="173"/>
      <c r="H51" s="542"/>
      <c r="I51" s="173"/>
      <c r="J51" s="542"/>
      <c r="K51" s="160"/>
      <c r="L51" s="542"/>
      <c r="M51" s="160"/>
      <c r="N51" s="170"/>
    </row>
    <row r="52" spans="2:14" ht="15.75" customHeight="1">
      <c r="B52" s="179"/>
      <c r="C52" s="128" t="s">
        <v>23</v>
      </c>
      <c r="D52" s="163" t="s">
        <v>451</v>
      </c>
      <c r="E52" s="173"/>
      <c r="F52" s="173"/>
      <c r="G52" s="173"/>
      <c r="H52" s="542"/>
      <c r="I52" s="173"/>
      <c r="J52" s="542"/>
      <c r="K52" s="160"/>
      <c r="L52" s="542"/>
      <c r="M52" s="160"/>
      <c r="N52" s="170"/>
    </row>
    <row r="53" spans="2:14" ht="15.75" customHeight="1">
      <c r="B53" s="179"/>
      <c r="C53" s="160"/>
      <c r="D53" s="163" t="s">
        <v>452</v>
      </c>
      <c r="E53" s="173"/>
      <c r="F53" s="173"/>
      <c r="G53" s="173"/>
      <c r="H53" s="938"/>
      <c r="I53" s="160" t="s">
        <v>14</v>
      </c>
      <c r="J53" s="938"/>
      <c r="K53" s="160" t="s">
        <v>15</v>
      </c>
      <c r="L53" s="938"/>
      <c r="M53" s="160" t="s">
        <v>144</v>
      </c>
      <c r="N53" s="170"/>
    </row>
    <row r="54" spans="2:14" ht="5.25" customHeight="1">
      <c r="B54" s="179"/>
      <c r="C54" s="160"/>
      <c r="D54" s="172"/>
      <c r="E54" s="173"/>
      <c r="F54" s="173"/>
      <c r="G54" s="173"/>
      <c r="H54" s="542"/>
      <c r="I54" s="173"/>
      <c r="J54" s="542"/>
      <c r="K54" s="160"/>
      <c r="L54" s="542"/>
      <c r="M54" s="160"/>
      <c r="N54" s="170"/>
    </row>
    <row r="55" spans="2:14" ht="15" customHeight="1">
      <c r="B55" s="179"/>
      <c r="C55" s="128" t="s">
        <v>24</v>
      </c>
      <c r="D55" s="1007" t="s">
        <v>768</v>
      </c>
      <c r="E55" s="173"/>
      <c r="F55" s="173"/>
      <c r="G55" s="173"/>
      <c r="H55" s="542"/>
      <c r="I55" s="173"/>
      <c r="J55" s="218"/>
      <c r="K55" s="160"/>
      <c r="L55" s="218"/>
      <c r="M55" s="160"/>
      <c r="N55" s="170"/>
    </row>
    <row r="56" spans="2:14" ht="15" customHeight="1">
      <c r="B56" s="179"/>
      <c r="C56" s="160"/>
      <c r="D56" s="1010" t="s">
        <v>767</v>
      </c>
      <c r="E56" s="173"/>
      <c r="F56" s="173"/>
      <c r="G56" s="173"/>
      <c r="H56" s="938"/>
      <c r="I56" s="160" t="s">
        <v>14</v>
      </c>
      <c r="J56" s="938"/>
      <c r="K56" s="160" t="s">
        <v>15</v>
      </c>
      <c r="L56" s="938"/>
      <c r="M56" s="160" t="s">
        <v>144</v>
      </c>
      <c r="N56" s="170"/>
    </row>
    <row r="57" spans="2:14" ht="15.75" customHeight="1">
      <c r="B57" s="179"/>
      <c r="C57" s="128" t="s">
        <v>25</v>
      </c>
      <c r="D57" s="174" t="s">
        <v>267</v>
      </c>
      <c r="E57" s="173"/>
      <c r="F57" s="173"/>
      <c r="G57" s="173"/>
      <c r="H57" s="542"/>
      <c r="I57" s="173"/>
      <c r="J57" s="218"/>
      <c r="K57" s="160"/>
      <c r="L57" s="218"/>
      <c r="M57" s="160"/>
      <c r="N57" s="170"/>
    </row>
    <row r="58" spans="2:14" ht="15.75" customHeight="1">
      <c r="B58" s="179"/>
      <c r="C58" s="160"/>
      <c r="D58" s="174" t="s">
        <v>268</v>
      </c>
      <c r="E58" s="173"/>
      <c r="F58" s="173"/>
      <c r="G58" s="173"/>
      <c r="H58" s="938"/>
      <c r="I58" s="160" t="s">
        <v>14</v>
      </c>
      <c r="J58" s="938"/>
      <c r="K58" s="160" t="s">
        <v>15</v>
      </c>
      <c r="L58" s="938"/>
      <c r="M58" s="160" t="s">
        <v>144</v>
      </c>
      <c r="N58" s="170"/>
    </row>
    <row r="59" spans="2:14" ht="9.75" customHeight="1">
      <c r="B59" s="179"/>
      <c r="C59" s="160"/>
      <c r="D59" s="172"/>
      <c r="E59" s="173"/>
      <c r="F59" s="173"/>
      <c r="G59" s="173"/>
      <c r="H59" s="542"/>
      <c r="I59" s="173"/>
      <c r="J59" s="218"/>
      <c r="K59" s="160"/>
      <c r="L59" s="218"/>
      <c r="M59" s="160"/>
      <c r="N59" s="170"/>
    </row>
    <row r="60" spans="2:14" ht="15.75" customHeight="1">
      <c r="B60" s="179"/>
      <c r="C60" s="160" t="s">
        <v>171</v>
      </c>
      <c r="D60" s="173"/>
      <c r="E60" s="173"/>
      <c r="F60" s="173"/>
      <c r="G60" s="173"/>
      <c r="H60" s="542"/>
      <c r="I60" s="173"/>
      <c r="J60" s="218"/>
      <c r="K60" s="160"/>
      <c r="L60" s="218"/>
      <c r="M60" s="160"/>
      <c r="N60" s="170"/>
    </row>
    <row r="61" spans="2:14" ht="15.75" customHeight="1">
      <c r="B61" s="179"/>
      <c r="C61" s="128" t="s">
        <v>26</v>
      </c>
      <c r="D61" s="1010" t="s">
        <v>769</v>
      </c>
      <c r="E61" s="173"/>
      <c r="F61" s="173"/>
      <c r="G61" s="173"/>
      <c r="H61" s="542"/>
      <c r="I61" s="173"/>
      <c r="J61" s="218"/>
      <c r="K61" s="160"/>
      <c r="L61" s="218"/>
      <c r="M61" s="160"/>
      <c r="N61" s="170"/>
    </row>
    <row r="62" spans="2:14" ht="15.75" customHeight="1">
      <c r="B62" s="179"/>
      <c r="C62" s="173"/>
      <c r="D62" s="1010" t="s">
        <v>770</v>
      </c>
      <c r="E62" s="173"/>
      <c r="F62" s="173"/>
      <c r="G62" s="173"/>
      <c r="H62" s="542"/>
      <c r="I62" s="173"/>
      <c r="J62" s="542"/>
      <c r="K62" s="173"/>
      <c r="L62" s="542"/>
      <c r="M62" s="173"/>
      <c r="N62" s="170"/>
    </row>
    <row r="63" spans="2:14" ht="15.75" customHeight="1">
      <c r="B63" s="179"/>
      <c r="C63" s="160"/>
      <c r="D63" s="1010" t="s">
        <v>771</v>
      </c>
      <c r="E63" s="173"/>
      <c r="F63" s="173"/>
      <c r="G63" s="173"/>
      <c r="H63" s="938"/>
      <c r="I63" s="160" t="s">
        <v>14</v>
      </c>
      <c r="J63" s="938"/>
      <c r="K63" s="160" t="s">
        <v>15</v>
      </c>
      <c r="L63" s="218"/>
      <c r="M63" s="160"/>
      <c r="N63" s="170"/>
    </row>
    <row r="64" spans="2:14" ht="4.5" customHeight="1">
      <c r="B64" s="179"/>
      <c r="C64" s="160"/>
      <c r="D64" s="174"/>
      <c r="E64" s="173"/>
      <c r="F64" s="173"/>
      <c r="G64" s="173"/>
      <c r="H64" s="542"/>
      <c r="I64" s="173"/>
      <c r="J64" s="218"/>
      <c r="K64" s="160"/>
      <c r="L64" s="218"/>
      <c r="M64" s="160"/>
      <c r="N64" s="170"/>
    </row>
    <row r="65" spans="2:14" ht="15.75" customHeight="1">
      <c r="B65" s="179"/>
      <c r="C65" s="128" t="s">
        <v>280</v>
      </c>
      <c r="D65" s="1010" t="s">
        <v>772</v>
      </c>
      <c r="E65" s="173"/>
      <c r="F65" s="173"/>
      <c r="G65" s="173"/>
      <c r="H65" s="938"/>
      <c r="I65" s="160" t="s">
        <v>14</v>
      </c>
      <c r="J65" s="938"/>
      <c r="K65" s="160" t="s">
        <v>15</v>
      </c>
      <c r="L65" s="542"/>
      <c r="M65" s="173"/>
      <c r="N65" s="170"/>
    </row>
    <row r="66" spans="2:14" ht="4.5" customHeight="1">
      <c r="B66" s="179"/>
      <c r="C66" s="160"/>
      <c r="D66" s="174"/>
      <c r="E66" s="173"/>
      <c r="F66" s="173"/>
      <c r="G66" s="173"/>
      <c r="H66" s="542"/>
      <c r="I66" s="173"/>
      <c r="J66" s="218"/>
      <c r="K66" s="160"/>
      <c r="L66" s="218"/>
      <c r="M66" s="160"/>
      <c r="N66" s="170"/>
    </row>
    <row r="67" spans="2:14" ht="15.75" customHeight="1">
      <c r="B67" s="179"/>
      <c r="C67" s="128" t="s">
        <v>792</v>
      </c>
      <c r="D67" s="174" t="s">
        <v>281</v>
      </c>
      <c r="E67" s="173"/>
      <c r="F67" s="173"/>
      <c r="G67" s="173"/>
      <c r="H67" s="939"/>
      <c r="I67" s="160" t="s">
        <v>14</v>
      </c>
      <c r="J67" s="939"/>
      <c r="K67" s="160" t="s">
        <v>15</v>
      </c>
      <c r="L67" s="938"/>
      <c r="M67" s="160" t="s">
        <v>144</v>
      </c>
      <c r="N67" s="170"/>
    </row>
    <row r="68" spans="2:14" ht="15.75" customHeight="1" thickBot="1">
      <c r="B68" s="273"/>
      <c r="C68" s="187"/>
      <c r="D68" s="394" t="s">
        <v>453</v>
      </c>
      <c r="E68" s="395"/>
      <c r="F68" s="395"/>
      <c r="G68" s="395"/>
      <c r="H68" s="395"/>
      <c r="I68" s="395"/>
      <c r="J68" s="187"/>
      <c r="K68" s="187"/>
      <c r="L68" s="187"/>
      <c r="M68" s="187"/>
      <c r="N68" s="176"/>
    </row>
    <row r="69" spans="2:14" ht="13.5" thickTop="1">
      <c r="B69" s="10"/>
      <c r="C69" s="380" t="str">
        <f>+VersionDate</f>
        <v>MMAH 10/12</v>
      </c>
      <c r="D69" s="5"/>
      <c r="E69" s="5"/>
      <c r="F69" s="5"/>
      <c r="G69" s="5"/>
      <c r="H69" s="5"/>
      <c r="I69" s="5"/>
      <c r="J69" s="5"/>
      <c r="K69" s="5"/>
      <c r="L69" s="5"/>
      <c r="M69" s="11"/>
      <c r="N69" s="11"/>
    </row>
    <row r="70" ht="15.75" customHeight="1"/>
    <row r="71" ht="15.75" customHeight="1"/>
  </sheetData>
  <sheetProtection password="CCBE" sheet="1" selectLockedCells="1"/>
  <mergeCells count="2">
    <mergeCell ref="D44:F44"/>
    <mergeCell ref="D47:F48"/>
  </mergeCells>
  <printOptions/>
  <pageMargins left="0.5" right="0.42" top="0.59" bottom="0.38" header="0" footer="0.25"/>
  <pageSetup fitToHeight="1" fitToWidth="1" horizontalDpi="600" verticalDpi="600" orientation="portrait" scale="8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A53"/>
  <sheetViews>
    <sheetView showGridLines="0" showRowColHeaders="0" tabSelected="1" zoomScalePageLayoutView="0" workbookViewId="0" topLeftCell="G1">
      <selection activeCell="Y24" sqref="Y24"/>
    </sheetView>
  </sheetViews>
  <sheetFormatPr defaultColWidth="9.140625" defaultRowHeight="12.75"/>
  <cols>
    <col min="1" max="1" width="1.8515625" style="0" customWidth="1"/>
    <col min="2" max="2" width="3.8515625" style="0" customWidth="1"/>
    <col min="3" max="4" width="3.7109375" style="0" customWidth="1"/>
    <col min="6" max="6" width="11.7109375" style="0" customWidth="1"/>
    <col min="8" max="8" width="27.7109375" style="0" customWidth="1"/>
    <col min="9" max="9" width="4.00390625" style="0" customWidth="1"/>
    <col min="10" max="10" width="5.7109375" style="0" customWidth="1"/>
    <col min="11" max="11" width="14.7109375" style="0" hidden="1" customWidth="1"/>
    <col min="12" max="12" width="1.8515625" style="0" hidden="1" customWidth="1"/>
    <col min="13" max="13" width="14.7109375" style="0" hidden="1" customWidth="1"/>
    <col min="14" max="14" width="1.7109375" style="0" hidden="1" customWidth="1"/>
    <col min="15" max="15" width="14.7109375" style="0" customWidth="1"/>
    <col min="16" max="16" width="3.7109375" style="0" customWidth="1"/>
    <col min="17" max="17" width="2.421875" style="0" customWidth="1"/>
    <col min="19" max="19" width="5.421875" style="0" customWidth="1"/>
    <col min="20" max="20" width="6.140625" style="0" customWidth="1"/>
    <col min="21" max="21" width="9.8515625" style="0" customWidth="1"/>
    <col min="23" max="23" width="31.140625" style="0" customWidth="1"/>
    <col min="24" max="24" width="9.00390625" style="0" customWidth="1"/>
    <col min="26" max="26" width="3.00390625" style="0" customWidth="1"/>
  </cols>
  <sheetData>
    <row r="1" ht="6" customHeight="1" thickBot="1"/>
    <row r="2" spans="2:27" ht="21.75" customHeight="1" thickTop="1">
      <c r="B2" s="28"/>
      <c r="C2" s="55"/>
      <c r="D2" s="29"/>
      <c r="E2" s="30"/>
      <c r="F2" s="31"/>
      <c r="G2" s="32"/>
      <c r="H2" s="33"/>
      <c r="I2" s="33"/>
      <c r="J2" s="33"/>
      <c r="K2" s="33"/>
      <c r="L2" s="33"/>
      <c r="M2" s="33"/>
      <c r="N2" s="33"/>
      <c r="O2" s="49" t="s">
        <v>59</v>
      </c>
      <c r="P2" s="41"/>
      <c r="R2" s="28"/>
      <c r="S2" s="55"/>
      <c r="T2" s="29"/>
      <c r="U2" s="30"/>
      <c r="V2" s="31"/>
      <c r="W2" s="32"/>
      <c r="X2" s="33"/>
      <c r="Y2" s="33"/>
      <c r="Z2" s="33"/>
      <c r="AA2" s="883" t="s">
        <v>59</v>
      </c>
    </row>
    <row r="3" spans="2:27" ht="21.75" customHeight="1">
      <c r="B3" s="34" t="s">
        <v>0</v>
      </c>
      <c r="C3" s="24"/>
      <c r="D3" s="24"/>
      <c r="E3" s="24"/>
      <c r="F3" s="25"/>
      <c r="G3" s="26"/>
      <c r="H3" s="27"/>
      <c r="I3" s="27"/>
      <c r="J3" s="26"/>
      <c r="K3" s="26"/>
      <c r="L3" s="26"/>
      <c r="M3" s="26"/>
      <c r="N3" s="26"/>
      <c r="O3" s="47" t="s">
        <v>60</v>
      </c>
      <c r="P3" s="42"/>
      <c r="R3" s="34" t="s">
        <v>0</v>
      </c>
      <c r="S3" s="24"/>
      <c r="T3" s="24"/>
      <c r="U3" s="24"/>
      <c r="V3" s="25"/>
      <c r="W3" s="26"/>
      <c r="X3" s="27"/>
      <c r="Y3" s="27"/>
      <c r="Z3" s="26"/>
      <c r="AA3" s="884" t="s">
        <v>60</v>
      </c>
    </row>
    <row r="4" spans="2:27" ht="8.25" customHeight="1">
      <c r="B4" s="34"/>
      <c r="C4" s="24"/>
      <c r="D4" s="24"/>
      <c r="E4" s="24"/>
      <c r="F4" s="25"/>
      <c r="G4" s="26"/>
      <c r="H4" s="27"/>
      <c r="I4" s="27"/>
      <c r="J4" s="26"/>
      <c r="K4" s="26"/>
      <c r="L4" s="26"/>
      <c r="M4" s="26"/>
      <c r="N4" s="26"/>
      <c r="O4" s="59"/>
      <c r="P4" s="35"/>
      <c r="R4" s="34"/>
      <c r="S4" s="24"/>
      <c r="T4" s="24"/>
      <c r="U4" s="24"/>
      <c r="V4" s="25"/>
      <c r="W4" s="26"/>
      <c r="X4" s="27"/>
      <c r="Y4" s="27"/>
      <c r="Z4" s="26"/>
      <c r="AA4" s="885"/>
    </row>
    <row r="5" spans="2:27" ht="20.25" customHeight="1">
      <c r="B5" s="39"/>
      <c r="D5" s="376" t="s">
        <v>247</v>
      </c>
      <c r="E5" s="673">
        <f>+YearEnd</f>
        <v>41274</v>
      </c>
      <c r="F5" s="378"/>
      <c r="G5" s="374"/>
      <c r="H5" s="471"/>
      <c r="I5" s="374"/>
      <c r="J5" s="69"/>
      <c r="K5" s="69"/>
      <c r="L5" s="69"/>
      <c r="M5" s="69"/>
      <c r="N5" s="69"/>
      <c r="O5" s="377">
        <f>+CorpName</f>
        <v>0</v>
      </c>
      <c r="P5" s="43"/>
      <c r="R5" s="39"/>
      <c r="S5" s="376" t="s">
        <v>247</v>
      </c>
      <c r="T5" s="673">
        <f>+YearEnd</f>
        <v>41274</v>
      </c>
      <c r="U5" s="673"/>
      <c r="V5" s="378"/>
      <c r="W5" s="374"/>
      <c r="X5" s="471"/>
      <c r="Y5" s="374"/>
      <c r="Z5" s="69"/>
      <c r="AA5" s="886">
        <f>+CorpName</f>
        <v>0</v>
      </c>
    </row>
    <row r="6" spans="2:27" ht="4.5" customHeight="1">
      <c r="B6" s="39"/>
      <c r="C6" s="40"/>
      <c r="D6" s="40"/>
      <c r="E6" s="40"/>
      <c r="F6" s="25"/>
      <c r="G6" s="26"/>
      <c r="H6" s="27"/>
      <c r="I6" s="27"/>
      <c r="J6" s="26"/>
      <c r="K6" s="26"/>
      <c r="L6" s="26"/>
      <c r="M6" s="26"/>
      <c r="N6" s="26"/>
      <c r="O6" s="60"/>
      <c r="P6" s="43"/>
      <c r="R6" s="39"/>
      <c r="S6" s="40"/>
      <c r="T6" s="40"/>
      <c r="U6" s="40"/>
      <c r="V6" s="25"/>
      <c r="W6" s="26"/>
      <c r="X6" s="27"/>
      <c r="Y6" s="27"/>
      <c r="Z6" s="26"/>
      <c r="AA6" s="885"/>
    </row>
    <row r="7" spans="2:27" ht="16.5" thickBot="1">
      <c r="B7" s="152"/>
      <c r="C7" s="153" t="s">
        <v>310</v>
      </c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352" t="s">
        <v>145</v>
      </c>
      <c r="P7" s="177"/>
      <c r="R7" s="152"/>
      <c r="S7" s="153" t="s">
        <v>574</v>
      </c>
      <c r="T7" s="154"/>
      <c r="U7" s="154"/>
      <c r="V7" s="155"/>
      <c r="W7" s="155"/>
      <c r="X7" s="155"/>
      <c r="Y7" s="155"/>
      <c r="Z7" s="155"/>
      <c r="AA7" s="887" t="s">
        <v>575</v>
      </c>
    </row>
    <row r="8" spans="2:16" ht="9" customHeight="1" thickBot="1" thickTop="1">
      <c r="B8" s="44"/>
      <c r="C8" s="56"/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12"/>
      <c r="P8" s="44"/>
    </row>
    <row r="9" spans="2:27" ht="15" customHeight="1" thickTop="1">
      <c r="B9" s="178"/>
      <c r="C9" s="16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68"/>
      <c r="R9" s="796"/>
      <c r="S9" s="87"/>
      <c r="T9" s="87"/>
      <c r="U9" s="87"/>
      <c r="V9" s="87"/>
      <c r="W9" s="87"/>
      <c r="X9" s="87"/>
      <c r="Y9" s="87"/>
      <c r="Z9" s="87"/>
      <c r="AA9" s="797"/>
    </row>
    <row r="10" spans="2:27" ht="19.5" customHeight="1">
      <c r="B10" s="179"/>
      <c r="C10" s="160" t="s">
        <v>27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70"/>
      <c r="R10" s="890"/>
      <c r="S10" s="891"/>
      <c r="T10" s="891"/>
      <c r="U10" s="891"/>
      <c r="V10" s="891"/>
      <c r="W10" s="891"/>
      <c r="X10" s="891"/>
      <c r="Y10" s="551"/>
      <c r="Z10" s="551"/>
      <c r="AA10" s="798"/>
    </row>
    <row r="11" spans="2:27" ht="15" customHeight="1">
      <c r="B11" s="179"/>
      <c r="C11" s="160"/>
      <c r="D11" s="160" t="s">
        <v>505</v>
      </c>
      <c r="E11" s="160"/>
      <c r="F11" s="160"/>
      <c r="G11" s="181"/>
      <c r="H11" s="192"/>
      <c r="I11" s="182" t="s">
        <v>707</v>
      </c>
      <c r="J11" s="189">
        <v>310</v>
      </c>
      <c r="K11" s="334"/>
      <c r="L11" s="66"/>
      <c r="M11" s="335"/>
      <c r="N11" s="66"/>
      <c r="O11" s="691">
        <f>+Y19</f>
        <v>0</v>
      </c>
      <c r="P11" s="170"/>
      <c r="R11" s="890"/>
      <c r="S11" s="891"/>
      <c r="T11" s="891"/>
      <c r="U11" s="891"/>
      <c r="V11" s="891"/>
      <c r="W11" s="891"/>
      <c r="X11" s="891"/>
      <c r="Y11" s="551"/>
      <c r="Z11" s="551"/>
      <c r="AA11" s="798"/>
    </row>
    <row r="12" spans="2:27" ht="15" customHeight="1">
      <c r="B12" s="179"/>
      <c r="C12" s="160"/>
      <c r="D12" s="160" t="s">
        <v>508</v>
      </c>
      <c r="E12" s="160"/>
      <c r="F12" s="160"/>
      <c r="G12" s="181"/>
      <c r="H12" s="1070"/>
      <c r="I12" s="1070"/>
      <c r="J12" s="189">
        <v>312</v>
      </c>
      <c r="K12" s="337"/>
      <c r="L12" s="66"/>
      <c r="M12" s="335"/>
      <c r="N12" s="66"/>
      <c r="O12" s="688"/>
      <c r="P12" s="170"/>
      <c r="R12" s="890"/>
      <c r="S12" s="891"/>
      <c r="T12" s="891"/>
      <c r="U12" s="891"/>
      <c r="V12" s="891"/>
      <c r="W12" s="891"/>
      <c r="X12" s="891"/>
      <c r="Y12" s="551"/>
      <c r="Z12" s="551"/>
      <c r="AA12" s="798"/>
    </row>
    <row r="13" spans="2:27" ht="15" customHeight="1">
      <c r="B13" s="179"/>
      <c r="C13" s="160"/>
      <c r="D13" s="160"/>
      <c r="E13" s="160"/>
      <c r="F13" s="160"/>
      <c r="G13" s="160"/>
      <c r="H13" s="160"/>
      <c r="I13" s="183"/>
      <c r="J13" s="350"/>
      <c r="K13" s="338"/>
      <c r="L13" s="66"/>
      <c r="M13" s="335"/>
      <c r="N13" s="66"/>
      <c r="O13" s="556"/>
      <c r="P13" s="170"/>
      <c r="R13" s="890"/>
      <c r="S13" s="892" t="s">
        <v>573</v>
      </c>
      <c r="T13" s="891"/>
      <c r="U13" s="891"/>
      <c r="V13" s="891"/>
      <c r="W13" s="891"/>
      <c r="X13" s="891"/>
      <c r="Y13" s="551"/>
      <c r="Z13" s="551"/>
      <c r="AA13" s="798"/>
    </row>
    <row r="14" spans="2:27" ht="15" customHeight="1">
      <c r="B14" s="179"/>
      <c r="C14" s="160"/>
      <c r="D14" s="160" t="s">
        <v>234</v>
      </c>
      <c r="E14" s="160"/>
      <c r="F14" s="160"/>
      <c r="G14" s="160"/>
      <c r="H14" s="160"/>
      <c r="I14" s="183"/>
      <c r="J14" s="189">
        <v>320</v>
      </c>
      <c r="K14" s="337"/>
      <c r="L14" s="66"/>
      <c r="M14" s="335"/>
      <c r="N14" s="66"/>
      <c r="O14" s="687"/>
      <c r="P14" s="170"/>
      <c r="R14" s="893" t="s">
        <v>596</v>
      </c>
      <c r="S14" s="893"/>
      <c r="T14" s="891"/>
      <c r="U14" s="891"/>
      <c r="V14" s="891"/>
      <c r="W14" s="891"/>
      <c r="X14" s="891"/>
      <c r="Y14" s="551"/>
      <c r="Z14" s="551"/>
      <c r="AA14" s="798"/>
    </row>
    <row r="15" spans="2:27" ht="15" customHeight="1">
      <c r="B15" s="179"/>
      <c r="C15" s="160"/>
      <c r="D15" s="128" t="s">
        <v>788</v>
      </c>
      <c r="E15" s="160"/>
      <c r="F15" s="160"/>
      <c r="G15" s="160"/>
      <c r="H15" s="160"/>
      <c r="I15" s="182" t="s">
        <v>707</v>
      </c>
      <c r="J15" s="189">
        <v>321</v>
      </c>
      <c r="K15" s="337"/>
      <c r="L15" s="66"/>
      <c r="M15" s="335"/>
      <c r="N15" s="66"/>
      <c r="O15" s="697">
        <f>+Y28</f>
        <v>0</v>
      </c>
      <c r="P15" s="170"/>
      <c r="R15" s="893"/>
      <c r="S15" s="894" t="s">
        <v>747</v>
      </c>
      <c r="T15" s="891"/>
      <c r="U15" s="894"/>
      <c r="V15" s="891"/>
      <c r="W15" s="891"/>
      <c r="X15" s="189" t="s">
        <v>471</v>
      </c>
      <c r="Y15" s="696"/>
      <c r="Z15" s="551"/>
      <c r="AA15" s="798"/>
    </row>
    <row r="16" spans="2:27" ht="15" customHeight="1">
      <c r="B16" s="179"/>
      <c r="C16" s="160"/>
      <c r="D16" s="160" t="s">
        <v>733</v>
      </c>
      <c r="E16" s="160"/>
      <c r="F16" s="160"/>
      <c r="G16" s="353"/>
      <c r="H16" s="1072"/>
      <c r="I16" s="1072"/>
      <c r="J16" s="189">
        <v>322</v>
      </c>
      <c r="K16" s="337"/>
      <c r="L16" s="66"/>
      <c r="M16" s="335"/>
      <c r="N16" s="66"/>
      <c r="O16" s="687"/>
      <c r="P16" s="170"/>
      <c r="R16" s="890" t="s">
        <v>548</v>
      </c>
      <c r="S16" s="894" t="s">
        <v>549</v>
      </c>
      <c r="T16" s="891"/>
      <c r="U16" s="891"/>
      <c r="V16" s="891"/>
      <c r="W16" s="891"/>
      <c r="X16" s="189" t="s">
        <v>472</v>
      </c>
      <c r="Y16" s="696"/>
      <c r="Z16" s="551"/>
      <c r="AA16" s="798"/>
    </row>
    <row r="17" spans="2:27" ht="15" customHeight="1">
      <c r="B17" s="179"/>
      <c r="C17" s="160"/>
      <c r="D17" s="160"/>
      <c r="E17" s="160"/>
      <c r="F17" s="160"/>
      <c r="G17" s="160"/>
      <c r="H17" s="160"/>
      <c r="I17" s="183"/>
      <c r="J17" s="350"/>
      <c r="K17" s="339"/>
      <c r="L17" s="192"/>
      <c r="M17" s="340"/>
      <c r="N17" s="192"/>
      <c r="O17" s="557"/>
      <c r="P17" s="170"/>
      <c r="R17" s="890"/>
      <c r="S17" s="894" t="s">
        <v>550</v>
      </c>
      <c r="T17" s="891"/>
      <c r="U17" s="891"/>
      <c r="V17" s="891"/>
      <c r="W17" s="891"/>
      <c r="X17" s="189" t="s">
        <v>473</v>
      </c>
      <c r="Y17" s="696"/>
      <c r="Z17" s="551"/>
      <c r="AA17" s="798"/>
    </row>
    <row r="18" spans="2:27" ht="19.5" customHeight="1">
      <c r="B18" s="179"/>
      <c r="C18" s="160"/>
      <c r="D18" s="160" t="s">
        <v>595</v>
      </c>
      <c r="E18" s="160"/>
      <c r="F18" s="160"/>
      <c r="G18" s="160"/>
      <c r="H18" s="160"/>
      <c r="I18" s="183"/>
      <c r="J18" s="350"/>
      <c r="K18" s="339"/>
      <c r="L18" s="192"/>
      <c r="M18" s="340"/>
      <c r="N18" s="192"/>
      <c r="O18" s="556"/>
      <c r="P18" s="170"/>
      <c r="R18" s="890" t="s">
        <v>469</v>
      </c>
      <c r="S18" s="894" t="s">
        <v>598</v>
      </c>
      <c r="T18" s="891"/>
      <c r="U18" s="895"/>
      <c r="V18" s="1071"/>
      <c r="W18" s="1071"/>
      <c r="X18" s="189" t="s">
        <v>474</v>
      </c>
      <c r="Y18" s="696"/>
      <c r="Z18" s="551"/>
      <c r="AA18" s="798"/>
    </row>
    <row r="19" spans="2:27" ht="15" customHeight="1">
      <c r="B19" s="179"/>
      <c r="C19" s="160"/>
      <c r="D19" s="160"/>
      <c r="E19" s="160" t="s">
        <v>709</v>
      </c>
      <c r="F19" s="160"/>
      <c r="G19" s="160"/>
      <c r="H19" s="160"/>
      <c r="I19" s="183"/>
      <c r="J19" s="189">
        <v>325</v>
      </c>
      <c r="K19" s="337"/>
      <c r="L19" s="66"/>
      <c r="M19" s="335"/>
      <c r="N19" s="66"/>
      <c r="O19" s="687"/>
      <c r="P19" s="170"/>
      <c r="R19" s="890" t="s">
        <v>470</v>
      </c>
      <c r="S19" s="894" t="s">
        <v>551</v>
      </c>
      <c r="T19" s="891"/>
      <c r="U19" s="891"/>
      <c r="V19" s="891"/>
      <c r="W19" s="891"/>
      <c r="X19" s="189">
        <v>310</v>
      </c>
      <c r="Y19" s="882">
        <f>SUM(Y15:Y18)</f>
        <v>0</v>
      </c>
      <c r="Z19" s="551"/>
      <c r="AA19" s="798"/>
    </row>
    <row r="20" spans="2:27" ht="15" customHeight="1">
      <c r="B20" s="179"/>
      <c r="C20" s="160"/>
      <c r="D20" s="160"/>
      <c r="E20" s="160" t="s">
        <v>710</v>
      </c>
      <c r="F20" s="160"/>
      <c r="G20" s="160"/>
      <c r="H20" s="160"/>
      <c r="I20" s="183"/>
      <c r="J20" s="189">
        <v>327</v>
      </c>
      <c r="K20" s="337"/>
      <c r="L20" s="66"/>
      <c r="M20" s="335"/>
      <c r="N20" s="66"/>
      <c r="O20" s="688"/>
      <c r="P20" s="170"/>
      <c r="R20" s="890"/>
      <c r="S20" s="891"/>
      <c r="T20" s="891"/>
      <c r="U20" s="891"/>
      <c r="V20" s="891"/>
      <c r="W20" s="891"/>
      <c r="X20" s="891"/>
      <c r="Y20" s="551"/>
      <c r="Z20" s="551"/>
      <c r="AA20" s="798"/>
    </row>
    <row r="21" spans="2:27" ht="15" customHeight="1">
      <c r="B21" s="179"/>
      <c r="C21" s="160"/>
      <c r="D21" s="160"/>
      <c r="E21" s="128" t="s">
        <v>773</v>
      </c>
      <c r="F21" s="160"/>
      <c r="G21" s="160"/>
      <c r="H21" s="160"/>
      <c r="I21" s="183"/>
      <c r="J21" s="189">
        <v>328</v>
      </c>
      <c r="K21" s="337"/>
      <c r="L21" s="66"/>
      <c r="M21" s="335"/>
      <c r="N21" s="66"/>
      <c r="O21" s="688"/>
      <c r="P21" s="170"/>
      <c r="R21" s="893" t="s">
        <v>571</v>
      </c>
      <c r="S21" s="891"/>
      <c r="T21" s="891"/>
      <c r="U21" s="891"/>
      <c r="V21" s="891"/>
      <c r="W21" s="891"/>
      <c r="X21" s="891"/>
      <c r="Y21" s="551"/>
      <c r="Z21" s="551"/>
      <c r="AA21" s="798"/>
    </row>
    <row r="22" spans="2:27" ht="15" customHeight="1">
      <c r="B22" s="179"/>
      <c r="C22" s="160"/>
      <c r="D22" s="160"/>
      <c r="E22" s="160" t="s">
        <v>711</v>
      </c>
      <c r="F22" s="160"/>
      <c r="G22" s="160"/>
      <c r="H22" s="1072"/>
      <c r="I22" s="1072"/>
      <c r="J22" s="189">
        <v>329</v>
      </c>
      <c r="K22" s="337"/>
      <c r="L22" s="66"/>
      <c r="M22" s="335"/>
      <c r="N22" s="66"/>
      <c r="O22" s="688"/>
      <c r="P22" s="170"/>
      <c r="R22" s="893"/>
      <c r="S22" s="891"/>
      <c r="T22" s="891"/>
      <c r="U22" s="891"/>
      <c r="V22" s="891"/>
      <c r="W22" s="891"/>
      <c r="X22" s="891"/>
      <c r="Y22" s="551"/>
      <c r="Z22" s="551"/>
      <c r="AA22" s="798"/>
    </row>
    <row r="23" spans="2:27" ht="15" customHeight="1">
      <c r="B23" s="179"/>
      <c r="C23" s="160"/>
      <c r="D23" s="160"/>
      <c r="E23" s="160"/>
      <c r="F23" s="160" t="s">
        <v>28</v>
      </c>
      <c r="G23" s="160"/>
      <c r="H23" s="160"/>
      <c r="I23" s="182" t="s">
        <v>260</v>
      </c>
      <c r="J23" s="189">
        <v>330</v>
      </c>
      <c r="K23" s="337"/>
      <c r="L23" s="66"/>
      <c r="M23" s="335"/>
      <c r="N23" s="66"/>
      <c r="O23" s="689">
        <f>SUM(O19:O22)</f>
        <v>0</v>
      </c>
      <c r="P23" s="170"/>
      <c r="R23" s="893"/>
      <c r="S23" s="894" t="s">
        <v>554</v>
      </c>
      <c r="T23" s="891"/>
      <c r="U23" s="891"/>
      <c r="V23" s="891"/>
      <c r="W23" s="891"/>
      <c r="X23" s="189" t="s">
        <v>475</v>
      </c>
      <c r="Y23" s="696"/>
      <c r="Z23" s="551"/>
      <c r="AA23" s="798"/>
    </row>
    <row r="24" spans="2:27" ht="15" customHeight="1">
      <c r="B24" s="179"/>
      <c r="C24" s="160"/>
      <c r="D24" s="160"/>
      <c r="E24" s="160"/>
      <c r="F24" s="160"/>
      <c r="G24" s="160"/>
      <c r="H24" s="160"/>
      <c r="I24" s="182"/>
      <c r="J24" s="124"/>
      <c r="K24" s="160"/>
      <c r="L24" s="160"/>
      <c r="M24" s="160"/>
      <c r="N24" s="160"/>
      <c r="O24" s="558"/>
      <c r="P24" s="170"/>
      <c r="R24" s="890"/>
      <c r="S24" s="894" t="s">
        <v>552</v>
      </c>
      <c r="T24" s="891"/>
      <c r="U24" s="891"/>
      <c r="V24" s="891"/>
      <c r="W24" s="891"/>
      <c r="X24" s="189" t="s">
        <v>476</v>
      </c>
      <c r="Y24" s="696"/>
      <c r="Z24" s="551"/>
      <c r="AA24" s="798"/>
    </row>
    <row r="25" spans="2:27" ht="15" customHeight="1">
      <c r="B25" s="179"/>
      <c r="C25" s="160"/>
      <c r="D25" s="160"/>
      <c r="E25" s="160" t="s">
        <v>704</v>
      </c>
      <c r="F25" s="160"/>
      <c r="G25" s="160"/>
      <c r="H25" s="160"/>
      <c r="I25" s="182"/>
      <c r="J25" s="189">
        <v>334</v>
      </c>
      <c r="K25" s="337"/>
      <c r="L25" s="66"/>
      <c r="M25" s="335"/>
      <c r="N25" s="66"/>
      <c r="O25" s="687"/>
      <c r="P25" s="170"/>
      <c r="R25" s="890"/>
      <c r="S25" s="1015" t="s">
        <v>553</v>
      </c>
      <c r="T25" s="1016"/>
      <c r="U25" s="1016"/>
      <c r="V25" s="1016"/>
      <c r="W25" s="891"/>
      <c r="X25" s="189" t="s">
        <v>477</v>
      </c>
      <c r="Y25" s="696"/>
      <c r="Z25" s="551"/>
      <c r="AA25" s="798"/>
    </row>
    <row r="26" spans="2:27" ht="15" customHeight="1">
      <c r="B26" s="179"/>
      <c r="C26" s="160"/>
      <c r="D26" s="160"/>
      <c r="E26" s="160" t="s">
        <v>705</v>
      </c>
      <c r="F26" s="160"/>
      <c r="G26" s="160"/>
      <c r="H26" s="160"/>
      <c r="I26" s="182"/>
      <c r="J26" s="189">
        <v>335</v>
      </c>
      <c r="K26" s="337"/>
      <c r="L26" s="66"/>
      <c r="M26" s="335"/>
      <c r="N26" s="66"/>
      <c r="O26" s="687"/>
      <c r="P26" s="170"/>
      <c r="R26" s="890"/>
      <c r="S26" s="1003" t="s">
        <v>597</v>
      </c>
      <c r="T26" s="1004"/>
      <c r="U26" s="1004"/>
      <c r="V26" s="1071"/>
      <c r="W26" s="1071"/>
      <c r="X26" s="189" t="s">
        <v>478</v>
      </c>
      <c r="Y26" s="696"/>
      <c r="Z26" s="551"/>
      <c r="AA26" s="798"/>
    </row>
    <row r="27" spans="2:27" ht="15" customHeight="1">
      <c r="B27" s="179"/>
      <c r="C27" s="160"/>
      <c r="D27" s="160"/>
      <c r="E27" s="160" t="s">
        <v>0</v>
      </c>
      <c r="F27" s="160" t="s">
        <v>95</v>
      </c>
      <c r="G27" s="160"/>
      <c r="H27" s="160"/>
      <c r="I27" s="182" t="s">
        <v>706</v>
      </c>
      <c r="J27" s="189">
        <v>336</v>
      </c>
      <c r="K27" s="341"/>
      <c r="L27" s="66"/>
      <c r="M27" s="342"/>
      <c r="N27" s="66"/>
      <c r="O27" s="691">
        <f>+O23-O25-O26</f>
        <v>0</v>
      </c>
      <c r="P27" s="170"/>
      <c r="R27" s="890"/>
      <c r="S27" s="894" t="s">
        <v>597</v>
      </c>
      <c r="T27" s="891"/>
      <c r="U27" s="895"/>
      <c r="V27" s="1071"/>
      <c r="W27" s="1071"/>
      <c r="X27" s="189" t="s">
        <v>715</v>
      </c>
      <c r="Y27" s="696"/>
      <c r="Z27" s="551"/>
      <c r="AA27" s="798"/>
    </row>
    <row r="28" spans="2:27" ht="15" customHeight="1">
      <c r="B28" s="179"/>
      <c r="C28" s="160"/>
      <c r="D28" s="160"/>
      <c r="E28" s="160"/>
      <c r="F28" s="160"/>
      <c r="G28" s="160"/>
      <c r="H28" s="160"/>
      <c r="I28" s="182"/>
      <c r="J28" s="350"/>
      <c r="K28" s="343"/>
      <c r="L28" s="192"/>
      <c r="M28" s="343"/>
      <c r="N28" s="192"/>
      <c r="O28" s="559"/>
      <c r="P28" s="170"/>
      <c r="R28" s="890"/>
      <c r="S28" s="894" t="s">
        <v>555</v>
      </c>
      <c r="T28" s="891"/>
      <c r="U28" s="891"/>
      <c r="V28" s="891"/>
      <c r="W28" s="891"/>
      <c r="X28" s="189">
        <v>321</v>
      </c>
      <c r="Y28" s="882">
        <f>SUM(Y23:Y27)</f>
        <v>0</v>
      </c>
      <c r="Z28" s="551"/>
      <c r="AA28" s="798"/>
    </row>
    <row r="29" spans="2:27" ht="15" customHeight="1">
      <c r="B29" s="179"/>
      <c r="C29" s="160"/>
      <c r="D29" s="160" t="s">
        <v>734</v>
      </c>
      <c r="E29" s="160"/>
      <c r="F29" s="160"/>
      <c r="G29" s="1070"/>
      <c r="H29" s="1070"/>
      <c r="I29" s="1070"/>
      <c r="J29" s="189">
        <v>350</v>
      </c>
      <c r="K29" s="337"/>
      <c r="L29" s="66"/>
      <c r="M29" s="335"/>
      <c r="N29" s="66"/>
      <c r="O29" s="687"/>
      <c r="P29" s="170"/>
      <c r="R29" s="890"/>
      <c r="S29" s="891"/>
      <c r="T29" s="891"/>
      <c r="U29" s="891"/>
      <c r="V29" s="891"/>
      <c r="W29" s="891"/>
      <c r="X29" s="891"/>
      <c r="Y29" s="551"/>
      <c r="Z29" s="551"/>
      <c r="AA29" s="798"/>
    </row>
    <row r="30" spans="2:27" ht="15" customHeight="1">
      <c r="B30" s="179"/>
      <c r="C30" s="160"/>
      <c r="D30" s="160"/>
      <c r="E30" s="160"/>
      <c r="F30" s="160"/>
      <c r="G30" s="160"/>
      <c r="H30" s="160"/>
      <c r="I30" s="182"/>
      <c r="J30" s="350"/>
      <c r="K30" s="343"/>
      <c r="L30" s="192"/>
      <c r="M30" s="343"/>
      <c r="N30" s="192"/>
      <c r="O30" s="560"/>
      <c r="P30" s="170"/>
      <c r="R30" s="890"/>
      <c r="S30" s="891"/>
      <c r="T30" s="891"/>
      <c r="U30" s="891"/>
      <c r="V30" s="891"/>
      <c r="W30" s="891"/>
      <c r="X30" s="891"/>
      <c r="Y30" s="551"/>
      <c r="Z30" s="551"/>
      <c r="AA30" s="798"/>
    </row>
    <row r="31" spans="2:27" ht="24.75" customHeight="1" thickBot="1">
      <c r="B31" s="179"/>
      <c r="C31" s="160" t="s">
        <v>29</v>
      </c>
      <c r="D31" s="160"/>
      <c r="E31" s="160"/>
      <c r="F31" s="160"/>
      <c r="G31" s="160"/>
      <c r="H31" s="160"/>
      <c r="I31" s="182" t="s">
        <v>708</v>
      </c>
      <c r="J31" s="189">
        <v>355</v>
      </c>
      <c r="K31" s="344"/>
      <c r="L31" s="66"/>
      <c r="M31" s="345"/>
      <c r="N31" s="66"/>
      <c r="O31" s="690">
        <f>O11+O12+O14+O15+O16+O27+O29</f>
        <v>0</v>
      </c>
      <c r="P31" s="170"/>
      <c r="R31" s="896"/>
      <c r="S31" s="897"/>
      <c r="T31" s="897"/>
      <c r="U31" s="897"/>
      <c r="V31" s="897"/>
      <c r="W31" s="897"/>
      <c r="X31" s="897"/>
      <c r="Y31" s="802"/>
      <c r="Z31" s="802"/>
      <c r="AA31" s="803"/>
    </row>
    <row r="32" spans="2:26" ht="15" customHeight="1" thickTop="1">
      <c r="B32" s="179"/>
      <c r="C32" s="160"/>
      <c r="D32" s="160"/>
      <c r="E32" s="160"/>
      <c r="F32" s="160"/>
      <c r="G32" s="160"/>
      <c r="H32" s="160"/>
      <c r="I32" s="182" t="s">
        <v>0</v>
      </c>
      <c r="J32" s="350"/>
      <c r="K32" s="346"/>
      <c r="L32" s="192"/>
      <c r="M32" s="346"/>
      <c r="N32" s="192"/>
      <c r="O32" s="560"/>
      <c r="P32" s="170"/>
      <c r="R32" s="551"/>
      <c r="S32" s="551"/>
      <c r="T32" s="551"/>
      <c r="U32" s="551"/>
      <c r="V32" s="551"/>
      <c r="W32" s="551"/>
      <c r="X32" s="551"/>
      <c r="Y32" s="551"/>
      <c r="Z32" s="551"/>
    </row>
    <row r="33" spans="2:26" ht="19.5" customHeight="1">
      <c r="B33" s="179"/>
      <c r="C33" s="160" t="s">
        <v>30</v>
      </c>
      <c r="D33" s="160"/>
      <c r="E33" s="160"/>
      <c r="F33" s="160"/>
      <c r="G33" s="160"/>
      <c r="H33" s="160"/>
      <c r="I33" s="182"/>
      <c r="J33" s="350"/>
      <c r="K33" s="346"/>
      <c r="L33" s="192"/>
      <c r="M33" s="346"/>
      <c r="N33" s="192"/>
      <c r="O33" s="560"/>
      <c r="P33" s="170"/>
      <c r="R33" s="551"/>
      <c r="S33" s="551"/>
      <c r="T33" s="551"/>
      <c r="U33" s="551"/>
      <c r="V33" s="551"/>
      <c r="W33" s="551"/>
      <c r="X33" s="551"/>
      <c r="Y33" s="551"/>
      <c r="Z33" s="551"/>
    </row>
    <row r="34" spans="2:26" ht="15" customHeight="1">
      <c r="B34" s="179"/>
      <c r="C34" s="160"/>
      <c r="D34" s="128" t="s">
        <v>789</v>
      </c>
      <c r="E34" s="160"/>
      <c r="F34" s="160"/>
      <c r="G34" s="160"/>
      <c r="H34" s="160"/>
      <c r="I34" s="182"/>
      <c r="J34" s="189">
        <v>360</v>
      </c>
      <c r="K34" s="336"/>
      <c r="L34" s="66"/>
      <c r="M34" s="335"/>
      <c r="N34" s="66"/>
      <c r="O34" s="687"/>
      <c r="P34" s="170"/>
      <c r="R34" s="551"/>
      <c r="S34" s="551"/>
      <c r="T34" s="551"/>
      <c r="U34" s="551"/>
      <c r="V34" s="551"/>
      <c r="W34" s="551"/>
      <c r="X34" s="551"/>
      <c r="Y34" s="551"/>
      <c r="Z34" s="551"/>
    </row>
    <row r="35" spans="2:26" ht="15" customHeight="1">
      <c r="B35" s="179"/>
      <c r="C35" s="160"/>
      <c r="D35" s="160" t="s">
        <v>63</v>
      </c>
      <c r="E35" s="160"/>
      <c r="F35" s="160"/>
      <c r="G35" s="160"/>
      <c r="H35" s="160"/>
      <c r="I35" s="182"/>
      <c r="J35" s="189">
        <v>368</v>
      </c>
      <c r="K35" s="337"/>
      <c r="L35" s="66"/>
      <c r="M35" s="335"/>
      <c r="N35" s="66"/>
      <c r="O35" s="687"/>
      <c r="P35" s="170"/>
      <c r="R35" s="551"/>
      <c r="S35" s="551"/>
      <c r="T35" s="551"/>
      <c r="U35" s="551"/>
      <c r="V35" s="551"/>
      <c r="W35" s="551"/>
      <c r="X35" s="551"/>
      <c r="Y35" s="551"/>
      <c r="Z35" s="551"/>
    </row>
    <row r="36" spans="2:26" ht="15" customHeight="1">
      <c r="B36" s="179"/>
      <c r="C36" s="160"/>
      <c r="D36" s="160" t="s">
        <v>735</v>
      </c>
      <c r="E36" s="160"/>
      <c r="F36" s="624"/>
      <c r="G36" s="1070"/>
      <c r="H36" s="1070"/>
      <c r="I36" s="1070"/>
      <c r="J36" s="189">
        <v>370</v>
      </c>
      <c r="K36" s="337"/>
      <c r="L36" s="66"/>
      <c r="M36" s="335"/>
      <c r="N36" s="66"/>
      <c r="O36" s="687"/>
      <c r="P36" s="170"/>
      <c r="R36" s="551"/>
      <c r="S36" s="551"/>
      <c r="T36" s="551"/>
      <c r="U36" s="551"/>
      <c r="V36" s="551"/>
      <c r="W36" s="551"/>
      <c r="X36" s="551"/>
      <c r="Y36" s="551"/>
      <c r="Z36" s="551"/>
    </row>
    <row r="37" spans="2:26" ht="15" customHeight="1">
      <c r="B37" s="179"/>
      <c r="C37" s="160"/>
      <c r="D37" s="160" t="s">
        <v>736</v>
      </c>
      <c r="E37" s="160"/>
      <c r="F37" s="160"/>
      <c r="G37" s="1069"/>
      <c r="H37" s="1069"/>
      <c r="I37" s="1069"/>
      <c r="J37" s="189">
        <v>375</v>
      </c>
      <c r="K37" s="337"/>
      <c r="L37" s="66"/>
      <c r="M37" s="335"/>
      <c r="N37" s="66"/>
      <c r="O37" s="687"/>
      <c r="P37" s="170"/>
      <c r="R37" s="551"/>
      <c r="S37" s="551"/>
      <c r="T37" s="551"/>
      <c r="U37" s="551"/>
      <c r="V37" s="551"/>
      <c r="W37" s="551"/>
      <c r="X37" s="551"/>
      <c r="Y37" s="551"/>
      <c r="Z37" s="551"/>
    </row>
    <row r="38" spans="2:26" ht="15" customHeight="1" thickBot="1">
      <c r="B38" s="179"/>
      <c r="C38" s="160"/>
      <c r="D38" s="160"/>
      <c r="E38" s="160"/>
      <c r="F38" s="160"/>
      <c r="G38" s="160"/>
      <c r="H38" s="160"/>
      <c r="I38" s="182"/>
      <c r="J38" s="124"/>
      <c r="K38" s="188"/>
      <c r="L38" s="192"/>
      <c r="M38" s="188"/>
      <c r="N38" s="192"/>
      <c r="O38" s="558"/>
      <c r="P38" s="170"/>
      <c r="R38" s="551"/>
      <c r="S38" s="551"/>
      <c r="T38" s="551"/>
      <c r="U38" s="551"/>
      <c r="V38" s="551"/>
      <c r="W38" s="551"/>
      <c r="X38" s="551"/>
      <c r="Y38" s="551"/>
      <c r="Z38" s="551"/>
    </row>
    <row r="39" spans="2:27" ht="19.5" customHeight="1" thickTop="1">
      <c r="B39" s="179"/>
      <c r="C39" s="160" t="s">
        <v>31</v>
      </c>
      <c r="D39" s="160"/>
      <c r="E39" s="160"/>
      <c r="F39" s="160"/>
      <c r="G39" s="160"/>
      <c r="H39" s="160"/>
      <c r="I39" s="182"/>
      <c r="J39" s="350"/>
      <c r="K39" s="343"/>
      <c r="L39" s="192"/>
      <c r="M39" s="343"/>
      <c r="N39" s="192"/>
      <c r="O39" s="560"/>
      <c r="P39" s="170"/>
      <c r="R39" s="796"/>
      <c r="S39" s="87"/>
      <c r="T39" s="87"/>
      <c r="U39" s="87"/>
      <c r="V39" s="87"/>
      <c r="W39" s="87"/>
      <c r="X39" s="87"/>
      <c r="Y39" s="87"/>
      <c r="Z39" s="87"/>
      <c r="AA39" s="797"/>
    </row>
    <row r="40" spans="2:27" ht="15" customHeight="1">
      <c r="B40" s="179"/>
      <c r="C40" s="160"/>
      <c r="D40" s="160" t="s">
        <v>32</v>
      </c>
      <c r="E40" s="160"/>
      <c r="F40" s="160"/>
      <c r="G40" s="160"/>
      <c r="H40" s="160"/>
      <c r="I40" s="182"/>
      <c r="J40" s="189">
        <v>380</v>
      </c>
      <c r="K40" s="336"/>
      <c r="L40" s="66"/>
      <c r="M40" s="335"/>
      <c r="N40" s="66"/>
      <c r="O40" s="687"/>
      <c r="P40" s="170"/>
      <c r="R40" s="799" t="s">
        <v>572</v>
      </c>
      <c r="S40" s="551"/>
      <c r="T40" s="551"/>
      <c r="U40" s="551"/>
      <c r="V40" s="551"/>
      <c r="W40" s="551"/>
      <c r="X40" s="551"/>
      <c r="Y40" s="551"/>
      <c r="Z40" s="551"/>
      <c r="AA40" s="798"/>
    </row>
    <row r="41" spans="2:27" ht="15" customHeight="1">
      <c r="B41" s="179"/>
      <c r="C41" s="160"/>
      <c r="D41" s="160" t="s">
        <v>738</v>
      </c>
      <c r="E41" s="160"/>
      <c r="F41" s="160"/>
      <c r="G41" s="160"/>
      <c r="H41" s="160"/>
      <c r="I41" s="182"/>
      <c r="J41" s="189">
        <v>384</v>
      </c>
      <c r="K41" s="347"/>
      <c r="L41" s="66"/>
      <c r="M41" s="335"/>
      <c r="N41" s="66"/>
      <c r="O41" s="687"/>
      <c r="P41" s="170"/>
      <c r="R41" s="800"/>
      <c r="S41" s="795" t="s">
        <v>557</v>
      </c>
      <c r="T41" s="551"/>
      <c r="U41" s="551"/>
      <c r="V41" s="551"/>
      <c r="W41" s="551"/>
      <c r="X41" s="189" t="s">
        <v>480</v>
      </c>
      <c r="Y41" s="696"/>
      <c r="Z41" s="551"/>
      <c r="AA41" s="798"/>
    </row>
    <row r="42" spans="2:27" ht="15" customHeight="1">
      <c r="B42" s="179"/>
      <c r="C42" s="160"/>
      <c r="D42" s="160" t="s">
        <v>737</v>
      </c>
      <c r="E42" s="160"/>
      <c r="F42" s="348"/>
      <c r="G42" s="1070"/>
      <c r="H42" s="1070"/>
      <c r="I42" s="1070"/>
      <c r="J42" s="189">
        <v>386</v>
      </c>
      <c r="K42" s="337"/>
      <c r="L42" s="66"/>
      <c r="M42" s="335"/>
      <c r="N42" s="66"/>
      <c r="O42" s="688"/>
      <c r="P42" s="170"/>
      <c r="R42" s="379" t="s">
        <v>479</v>
      </c>
      <c r="S42" s="794" t="s">
        <v>556</v>
      </c>
      <c r="T42" s="538"/>
      <c r="U42" s="551"/>
      <c r="V42" s="551"/>
      <c r="W42" s="551"/>
      <c r="X42" s="189" t="s">
        <v>481</v>
      </c>
      <c r="Y42" s="696"/>
      <c r="Z42" s="551"/>
      <c r="AA42" s="798"/>
    </row>
    <row r="43" spans="2:27" ht="15" customHeight="1">
      <c r="B43" s="179"/>
      <c r="C43" s="160"/>
      <c r="D43" s="160" t="s">
        <v>249</v>
      </c>
      <c r="E43" s="160"/>
      <c r="F43" s="348"/>
      <c r="G43" s="160"/>
      <c r="H43" s="160"/>
      <c r="I43" s="182" t="s">
        <v>587</v>
      </c>
      <c r="J43" s="189">
        <v>390</v>
      </c>
      <c r="K43" s="337"/>
      <c r="L43" s="66"/>
      <c r="M43" s="335"/>
      <c r="N43" s="66"/>
      <c r="O43" s="699">
        <f>+Y43</f>
        <v>0</v>
      </c>
      <c r="P43" s="170"/>
      <c r="R43" s="379"/>
      <c r="S43" s="794" t="s">
        <v>558</v>
      </c>
      <c r="T43" s="551"/>
      <c r="U43" s="551"/>
      <c r="V43" s="551"/>
      <c r="W43" s="551"/>
      <c r="X43" s="189">
        <v>390</v>
      </c>
      <c r="Y43" s="882">
        <f>SUM(Y41:Y42)</f>
        <v>0</v>
      </c>
      <c r="Z43" s="551"/>
      <c r="AA43" s="798"/>
    </row>
    <row r="44" spans="2:27" ht="15" customHeight="1">
      <c r="B44" s="179"/>
      <c r="C44" s="160"/>
      <c r="D44" s="160"/>
      <c r="E44" s="160"/>
      <c r="F44" s="160"/>
      <c r="G44" s="160"/>
      <c r="H44" s="160"/>
      <c r="I44" s="182"/>
      <c r="J44" s="350"/>
      <c r="K44" s="214"/>
      <c r="L44" s="192"/>
      <c r="M44" s="214"/>
      <c r="N44" s="192"/>
      <c r="O44" s="561"/>
      <c r="P44" s="170"/>
      <c r="R44" s="379"/>
      <c r="S44" s="551"/>
      <c r="T44" s="551"/>
      <c r="U44" s="551"/>
      <c r="V44" s="551"/>
      <c r="W44" s="551"/>
      <c r="X44" s="551"/>
      <c r="Y44" s="551"/>
      <c r="Z44" s="551"/>
      <c r="AA44" s="798"/>
    </row>
    <row r="45" spans="2:27" ht="24.75" customHeight="1" thickBot="1">
      <c r="B45" s="179"/>
      <c r="C45" s="160" t="s">
        <v>33</v>
      </c>
      <c r="D45" s="160"/>
      <c r="E45" s="160"/>
      <c r="F45" s="160"/>
      <c r="G45" s="160"/>
      <c r="H45" s="160"/>
      <c r="I45" s="182" t="s">
        <v>235</v>
      </c>
      <c r="J45" s="189">
        <v>395</v>
      </c>
      <c r="K45" s="344"/>
      <c r="L45" s="66"/>
      <c r="M45" s="349"/>
      <c r="N45" s="66"/>
      <c r="O45" s="940">
        <f>IF(SUM(O34:O37)+SUM(O40:O43)=O31,SUM(O34:O37)+SUM(O40:O43),"ERROR")</f>
        <v>0</v>
      </c>
      <c r="P45" s="170"/>
      <c r="R45" s="379"/>
      <c r="S45" s="551"/>
      <c r="T45" s="551"/>
      <c r="U45" s="551"/>
      <c r="V45" s="551"/>
      <c r="W45" s="551"/>
      <c r="X45" s="551"/>
      <c r="Y45" s="551"/>
      <c r="Z45" s="551"/>
      <c r="AA45" s="798"/>
    </row>
    <row r="46" spans="2:27" ht="15" customHeight="1" thickBot="1" thickTop="1"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76"/>
      <c r="R46" s="801"/>
      <c r="S46" s="802"/>
      <c r="T46" s="802"/>
      <c r="U46" s="802"/>
      <c r="V46" s="802"/>
      <c r="W46" s="802"/>
      <c r="X46" s="802"/>
      <c r="Y46" s="802"/>
      <c r="Z46" s="802"/>
      <c r="AA46" s="803"/>
    </row>
    <row r="47" spans="2:26" ht="11.25" customHeight="1" thickTop="1">
      <c r="B47" s="3"/>
      <c r="C47" s="380" t="str">
        <f>+VersionDate</f>
        <v>MMAH 10/12</v>
      </c>
      <c r="D47" s="12"/>
      <c r="E47" s="12"/>
      <c r="F47" s="12"/>
      <c r="G47" s="12"/>
      <c r="H47" s="12"/>
      <c r="I47" s="12"/>
      <c r="J47" s="15"/>
      <c r="K47" s="15"/>
      <c r="L47" s="15"/>
      <c r="M47" s="15"/>
      <c r="N47" s="15"/>
      <c r="O47" s="16"/>
      <c r="P47" s="11"/>
      <c r="R47" s="87"/>
      <c r="S47" s="380" t="str">
        <f>+VersionDate</f>
        <v>MMAH 10/12</v>
      </c>
      <c r="T47" s="87"/>
      <c r="U47" s="87"/>
      <c r="V47" s="87"/>
      <c r="W47" s="87"/>
      <c r="X47" s="87"/>
      <c r="Y47" s="87"/>
      <c r="Z47" s="87"/>
    </row>
    <row r="49" ht="13.5" thickBot="1"/>
    <row r="50" spans="7:15" ht="14.25" thickBot="1" thickTop="1">
      <c r="G50" t="s">
        <v>576</v>
      </c>
      <c r="O50" s="765" t="str">
        <f>IF(O31=O45,"IN Balance","OUT of Balance")</f>
        <v>IN Balance</v>
      </c>
    </row>
    <row r="51" ht="13.5" thickTop="1"/>
    <row r="52" spans="7:15" ht="16.5" thickBot="1">
      <c r="G52" t="s">
        <v>648</v>
      </c>
      <c r="I52" s="812"/>
      <c r="O52" s="940">
        <f>IF(O31=O45,0,O31-SUM(O34:O37)+SUM(O40:O43))</f>
        <v>0</v>
      </c>
    </row>
    <row r="53" ht="13.5" thickTop="1">
      <c r="H53" t="s">
        <v>647</v>
      </c>
    </row>
  </sheetData>
  <sheetProtection password="CCBE" sheet="1" selectLockedCells="1"/>
  <mergeCells count="10">
    <mergeCell ref="G37:I37"/>
    <mergeCell ref="G42:I42"/>
    <mergeCell ref="V26:W26"/>
    <mergeCell ref="H12:I12"/>
    <mergeCell ref="H16:I16"/>
    <mergeCell ref="G29:I29"/>
    <mergeCell ref="G36:I36"/>
    <mergeCell ref="H22:I22"/>
    <mergeCell ref="V18:W18"/>
    <mergeCell ref="V27:W27"/>
  </mergeCells>
  <printOptions/>
  <pageMargins left="0.58" right="0.5" top="0.75" bottom="0.5" header="0.5" footer="0.25"/>
  <pageSetup horizontalDpi="600" verticalDpi="600" orientation="portrait" scale="90" r:id="rId1"/>
  <colBreaks count="1" manualBreakCount="1">
    <brk id="16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Y109"/>
  <sheetViews>
    <sheetView showGridLines="0" showRowColHeaders="0" zoomScalePageLayoutView="0" workbookViewId="0" topLeftCell="A100">
      <selection activeCell="F61" sqref="F61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8.57421875" style="0" customWidth="1"/>
    <col min="4" max="4" width="21.57421875" style="0" customWidth="1"/>
    <col min="5" max="5" width="4.7109375" style="0" customWidth="1"/>
    <col min="6" max="6" width="12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12.7109375" style="79" customWidth="1"/>
    <col min="11" max="11" width="5.7109375" style="0" hidden="1" customWidth="1"/>
    <col min="12" max="12" width="1.421875" style="0" hidden="1" customWidth="1"/>
    <col min="13" max="13" width="6.7109375" style="0" customWidth="1"/>
    <col min="14" max="14" width="14.7109375" style="0" customWidth="1"/>
    <col min="15" max="15" width="2.57421875" style="0" customWidth="1"/>
    <col min="16" max="16" width="1.28515625" style="0" customWidth="1"/>
  </cols>
  <sheetData>
    <row r="1" ht="7.5" customHeight="1" thickBot="1"/>
    <row r="2" spans="2:15" ht="24" thickTop="1">
      <c r="B2" s="28"/>
      <c r="C2" s="55"/>
      <c r="D2" s="29"/>
      <c r="E2" s="29"/>
      <c r="F2" s="29"/>
      <c r="G2" s="29"/>
      <c r="H2" s="30"/>
      <c r="I2" s="33"/>
      <c r="J2" s="80"/>
      <c r="K2" s="50"/>
      <c r="L2" s="50"/>
      <c r="M2" s="50"/>
      <c r="N2" s="49" t="s">
        <v>59</v>
      </c>
      <c r="O2" s="41"/>
    </row>
    <row r="3" spans="2:15" ht="23.25">
      <c r="B3" s="34" t="s">
        <v>0</v>
      </c>
      <c r="C3" s="24"/>
      <c r="D3" s="24"/>
      <c r="E3" s="24"/>
      <c r="F3" s="24"/>
      <c r="G3" s="24"/>
      <c r="H3" s="24"/>
      <c r="I3" s="27"/>
      <c r="J3" s="81"/>
      <c r="K3" s="51"/>
      <c r="L3" s="51"/>
      <c r="M3" s="51"/>
      <c r="N3" s="47" t="s">
        <v>60</v>
      </c>
      <c r="O3" s="42"/>
    </row>
    <row r="4" spans="2:15" ht="8.25" customHeight="1">
      <c r="B4" s="34"/>
      <c r="C4" s="24"/>
      <c r="D4" s="24"/>
      <c r="E4" s="24"/>
      <c r="F4" s="24"/>
      <c r="G4" s="24"/>
      <c r="H4" s="24"/>
      <c r="I4" s="27"/>
      <c r="J4" s="82"/>
      <c r="K4" s="52"/>
      <c r="L4" s="52"/>
      <c r="M4" s="52"/>
      <c r="N4" s="59"/>
      <c r="O4" s="53"/>
    </row>
    <row r="5" spans="2:15" ht="12.75">
      <c r="B5" s="379"/>
      <c r="C5" s="376" t="s">
        <v>247</v>
      </c>
      <c r="D5" s="473">
        <f>+YearEnd</f>
        <v>41274</v>
      </c>
      <c r="E5" s="473"/>
      <c r="F5" s="473"/>
      <c r="G5" s="473"/>
      <c r="H5" s="374"/>
      <c r="I5" s="374"/>
      <c r="J5" s="69"/>
      <c r="K5" s="69"/>
      <c r="L5" s="69"/>
      <c r="M5" s="69"/>
      <c r="N5" s="674">
        <f>+CorpName</f>
        <v>0</v>
      </c>
      <c r="O5" s="423"/>
    </row>
    <row r="6" spans="2:15" ht="4.5" customHeight="1">
      <c r="B6" s="39"/>
      <c r="C6" s="40"/>
      <c r="D6" s="40"/>
      <c r="E6" s="40"/>
      <c r="F6" s="40"/>
      <c r="G6" s="40"/>
      <c r="H6" s="40"/>
      <c r="I6" s="27"/>
      <c r="J6" s="83"/>
      <c r="K6" s="52"/>
      <c r="L6" s="52"/>
      <c r="M6" s="52"/>
      <c r="N6" s="60"/>
      <c r="O6" s="54"/>
    </row>
    <row r="7" spans="2:15" ht="18.75" thickBot="1">
      <c r="B7" s="220"/>
      <c r="C7" s="643" t="s">
        <v>311</v>
      </c>
      <c r="D7" s="222"/>
      <c r="E7" s="222"/>
      <c r="F7" s="222"/>
      <c r="G7" s="222"/>
      <c r="H7" s="222"/>
      <c r="I7" s="223"/>
      <c r="J7" s="224"/>
      <c r="K7" s="202"/>
      <c r="L7" s="202"/>
      <c r="M7" s="225"/>
      <c r="N7" s="351" t="s">
        <v>146</v>
      </c>
      <c r="O7" s="226"/>
    </row>
    <row r="8" spans="2:15" ht="7.5" customHeight="1" thickBot="1" thickTop="1">
      <c r="B8" s="61"/>
      <c r="C8" s="62"/>
      <c r="D8" s="62"/>
      <c r="E8" s="62"/>
      <c r="F8" s="62"/>
      <c r="G8" s="62"/>
      <c r="H8" s="62"/>
      <c r="I8" s="62"/>
      <c r="J8" s="84"/>
      <c r="K8" s="62"/>
      <c r="L8" s="62"/>
      <c r="M8" s="62"/>
      <c r="N8" s="62"/>
      <c r="O8" s="61"/>
    </row>
    <row r="9" spans="2:15" ht="7.5" customHeight="1" thickTop="1">
      <c r="B9" s="178" t="s">
        <v>0</v>
      </c>
      <c r="C9" s="167"/>
      <c r="D9" s="167"/>
      <c r="E9" s="167"/>
      <c r="F9" s="167"/>
      <c r="G9" s="167"/>
      <c r="H9" s="167"/>
      <c r="I9" s="167"/>
      <c r="J9" s="216"/>
      <c r="K9" s="57"/>
      <c r="L9" s="63"/>
      <c r="M9" s="197"/>
      <c r="N9" s="197"/>
      <c r="O9" s="168"/>
    </row>
    <row r="10" spans="2:15" ht="15">
      <c r="B10" s="179"/>
      <c r="C10" s="162" t="s">
        <v>752</v>
      </c>
      <c r="D10" s="160"/>
      <c r="E10" s="160"/>
      <c r="F10" s="160"/>
      <c r="G10" s="160"/>
      <c r="H10" s="160"/>
      <c r="I10" s="160"/>
      <c r="J10" s="217"/>
      <c r="K10" s="45"/>
      <c r="L10" s="66"/>
      <c r="M10" s="192"/>
      <c r="N10" s="192"/>
      <c r="O10" s="170"/>
    </row>
    <row r="11" spans="2:15" ht="12.75">
      <c r="B11" s="179"/>
      <c r="C11" s="160"/>
      <c r="D11" s="160"/>
      <c r="E11" s="160"/>
      <c r="F11" s="160"/>
      <c r="G11" s="160"/>
      <c r="H11" s="160"/>
      <c r="I11" s="160"/>
      <c r="J11" s="217"/>
      <c r="K11" s="45"/>
      <c r="L11" s="66"/>
      <c r="M11" s="192"/>
      <c r="N11" s="192"/>
      <c r="O11" s="170"/>
    </row>
    <row r="12" spans="2:15" ht="13.5" customHeight="1">
      <c r="B12" s="179"/>
      <c r="C12" s="160" t="s">
        <v>302</v>
      </c>
      <c r="D12" s="160"/>
      <c r="E12" s="160"/>
      <c r="F12" s="160"/>
      <c r="G12" s="160"/>
      <c r="H12" s="160"/>
      <c r="I12" s="160"/>
      <c r="J12" s="217"/>
      <c r="K12" s="36"/>
      <c r="L12" s="64"/>
      <c r="M12" s="218"/>
      <c r="N12" s="218"/>
      <c r="O12" s="170"/>
    </row>
    <row r="13" spans="2:18" ht="15.75" customHeight="1">
      <c r="B13" s="179"/>
      <c r="C13" s="160"/>
      <c r="D13" s="192" t="s">
        <v>236</v>
      </c>
      <c r="E13" s="192"/>
      <c r="F13" s="192"/>
      <c r="G13" s="192"/>
      <c r="H13" s="160"/>
      <c r="I13" s="160"/>
      <c r="J13" s="182"/>
      <c r="K13" s="65" t="s">
        <v>37</v>
      </c>
      <c r="L13" s="9"/>
      <c r="M13" s="88">
        <v>501</v>
      </c>
      <c r="N13" s="700"/>
      <c r="O13" s="170"/>
      <c r="R13" s="544"/>
    </row>
    <row r="14" spans="2:15" ht="15.75" customHeight="1">
      <c r="B14" s="179"/>
      <c r="C14" s="160"/>
      <c r="D14" s="192" t="s">
        <v>74</v>
      </c>
      <c r="E14" s="192"/>
      <c r="F14" s="192"/>
      <c r="G14" s="192"/>
      <c r="H14" s="160"/>
      <c r="I14" s="160"/>
      <c r="J14" s="182"/>
      <c r="K14" s="65"/>
      <c r="L14" s="13"/>
      <c r="M14" s="88">
        <v>502</v>
      </c>
      <c r="N14" s="700"/>
      <c r="O14" s="170"/>
    </row>
    <row r="15" spans="2:15" ht="15.75" customHeight="1">
      <c r="B15" s="179"/>
      <c r="C15" s="160"/>
      <c r="D15" s="192" t="s">
        <v>173</v>
      </c>
      <c r="E15" s="192"/>
      <c r="F15" s="192"/>
      <c r="G15" s="192"/>
      <c r="H15" s="160"/>
      <c r="I15" s="160"/>
      <c r="J15" s="182" t="s">
        <v>684</v>
      </c>
      <c r="K15" s="65"/>
      <c r="L15" s="13"/>
      <c r="M15" s="88">
        <v>504</v>
      </c>
      <c r="N15" s="992">
        <f>+(N13+N14)</f>
        <v>0</v>
      </c>
      <c r="O15" s="170"/>
    </row>
    <row r="16" spans="2:15" ht="15.75" customHeight="1">
      <c r="B16" s="179"/>
      <c r="C16" s="160"/>
      <c r="D16" s="192" t="s">
        <v>174</v>
      </c>
      <c r="E16" s="192"/>
      <c r="F16" s="192"/>
      <c r="G16" s="192"/>
      <c r="H16" s="160"/>
      <c r="I16" s="160"/>
      <c r="J16" s="203"/>
      <c r="K16" s="65" t="s">
        <v>38</v>
      </c>
      <c r="L16" s="13"/>
      <c r="M16" s="88">
        <v>505</v>
      </c>
      <c r="N16" s="700"/>
      <c r="O16" s="170"/>
    </row>
    <row r="17" spans="2:15" ht="15.75" customHeight="1">
      <c r="B17" s="179"/>
      <c r="C17" s="160"/>
      <c r="D17" s="160" t="s">
        <v>53</v>
      </c>
      <c r="E17" s="160"/>
      <c r="F17" s="160"/>
      <c r="G17" s="160"/>
      <c r="H17" s="160"/>
      <c r="I17" s="160"/>
      <c r="J17" s="182" t="s">
        <v>195</v>
      </c>
      <c r="K17" s="65" t="s">
        <v>39</v>
      </c>
      <c r="L17" s="9"/>
      <c r="M17" s="88">
        <v>510</v>
      </c>
      <c r="N17" s="992">
        <f>N15-N16</f>
        <v>0</v>
      </c>
      <c r="O17" s="170"/>
    </row>
    <row r="18" spans="2:15" ht="7.5" customHeight="1">
      <c r="B18" s="179"/>
      <c r="C18" s="160"/>
      <c r="D18" s="160"/>
      <c r="E18" s="160"/>
      <c r="F18" s="160"/>
      <c r="G18" s="160"/>
      <c r="H18" s="160"/>
      <c r="I18" s="160"/>
      <c r="J18" s="182"/>
      <c r="K18" s="36"/>
      <c r="L18" s="45"/>
      <c r="M18" s="124"/>
      <c r="N18" s="558"/>
      <c r="O18" s="170"/>
    </row>
    <row r="19" spans="2:15" ht="15.75" customHeight="1">
      <c r="B19" s="179"/>
      <c r="C19" s="160" t="s">
        <v>669</v>
      </c>
      <c r="D19" s="160"/>
      <c r="E19" s="160"/>
      <c r="F19" s="1074"/>
      <c r="G19" s="1074"/>
      <c r="H19" s="1074"/>
      <c r="I19" s="1074"/>
      <c r="J19" s="1074"/>
      <c r="K19" s="65" t="s">
        <v>40</v>
      </c>
      <c r="L19" s="13"/>
      <c r="M19" s="88">
        <v>521</v>
      </c>
      <c r="N19" s="700"/>
      <c r="O19" s="170"/>
    </row>
    <row r="20" spans="2:15" ht="15.75" customHeight="1">
      <c r="B20" s="179"/>
      <c r="C20" s="160" t="s">
        <v>253</v>
      </c>
      <c r="D20" s="160"/>
      <c r="E20" s="160"/>
      <c r="F20" s="160"/>
      <c r="G20" s="1073"/>
      <c r="H20" s="1073"/>
      <c r="I20" s="1073"/>
      <c r="J20" s="1073"/>
      <c r="K20" s="65"/>
      <c r="L20" s="13"/>
      <c r="M20" s="88">
        <v>522</v>
      </c>
      <c r="N20" s="700"/>
      <c r="O20" s="170"/>
    </row>
    <row r="21" spans="2:15" ht="15.75" customHeight="1">
      <c r="B21" s="179"/>
      <c r="C21" s="160" t="s">
        <v>456</v>
      </c>
      <c r="D21" s="160"/>
      <c r="E21" s="160"/>
      <c r="F21" s="160"/>
      <c r="G21" s="160"/>
      <c r="H21" s="160"/>
      <c r="I21" s="160"/>
      <c r="J21" s="182" t="s">
        <v>685</v>
      </c>
      <c r="K21" s="65"/>
      <c r="L21" s="13"/>
      <c r="M21" s="88">
        <v>525</v>
      </c>
      <c r="N21" s="994">
        <f>IF('A9 - Part VII HSA Subsidy'!K84&gt;'A10 - 100% RGI SHRA Subsidy'!K28,'A9 - Part VII HSA Subsidy'!K84,'A10 - 100% RGI SHRA Subsidy'!K28)</f>
        <v>0</v>
      </c>
      <c r="O21" s="170"/>
    </row>
    <row r="22" spans="2:15" ht="15.75" customHeight="1">
      <c r="B22" s="179"/>
      <c r="C22" s="160" t="s">
        <v>285</v>
      </c>
      <c r="D22" s="160"/>
      <c r="E22" s="160"/>
      <c r="F22" s="160"/>
      <c r="G22" s="160"/>
      <c r="H22" s="160"/>
      <c r="I22" s="160"/>
      <c r="J22" s="182" t="s">
        <v>739</v>
      </c>
      <c r="K22" s="65"/>
      <c r="L22" s="13"/>
      <c r="M22" s="88">
        <v>530</v>
      </c>
      <c r="N22" s="992">
        <f>SUM(N17:N21)</f>
        <v>0</v>
      </c>
      <c r="O22" s="170"/>
    </row>
    <row r="23" spans="2:15" ht="7.5" customHeight="1">
      <c r="B23" s="179"/>
      <c r="C23" s="160"/>
      <c r="D23" s="160"/>
      <c r="E23" s="160"/>
      <c r="F23" s="160"/>
      <c r="G23" s="160"/>
      <c r="H23" s="160"/>
      <c r="I23" s="160"/>
      <c r="J23" s="182"/>
      <c r="K23" s="36"/>
      <c r="L23" s="14"/>
      <c r="M23" s="124"/>
      <c r="N23" s="562"/>
      <c r="O23" s="170"/>
    </row>
    <row r="24" spans="2:15" ht="6" customHeight="1">
      <c r="B24" s="179"/>
      <c r="C24" s="160"/>
      <c r="D24" s="160"/>
      <c r="E24" s="160"/>
      <c r="F24" s="160"/>
      <c r="G24" s="160"/>
      <c r="H24" s="160"/>
      <c r="I24" s="160"/>
      <c r="J24" s="182"/>
      <c r="K24" s="124"/>
      <c r="L24" s="160"/>
      <c r="M24" s="124"/>
      <c r="N24" s="558"/>
      <c r="O24" s="170"/>
    </row>
    <row r="25" spans="2:15" ht="15.75" customHeight="1">
      <c r="B25" s="179"/>
      <c r="C25" s="160" t="s">
        <v>97</v>
      </c>
      <c r="D25" s="160"/>
      <c r="E25" s="160"/>
      <c r="F25" s="160"/>
      <c r="G25" s="160"/>
      <c r="H25" s="160"/>
      <c r="I25" s="132"/>
      <c r="J25" s="132"/>
      <c r="K25" s="132"/>
      <c r="L25" s="132"/>
      <c r="M25" s="132"/>
      <c r="N25" s="563"/>
      <c r="O25" s="170"/>
    </row>
    <row r="26" spans="2:15" ht="15.75" customHeight="1">
      <c r="B26" s="179"/>
      <c r="C26" s="160"/>
      <c r="D26" s="192" t="s">
        <v>696</v>
      </c>
      <c r="E26" s="192"/>
      <c r="F26" s="192"/>
      <c r="G26" s="192"/>
      <c r="H26" s="160"/>
      <c r="I26" s="160"/>
      <c r="J26" s="182" t="s">
        <v>683</v>
      </c>
      <c r="K26" s="36"/>
      <c r="L26" s="45"/>
      <c r="M26" s="88">
        <v>541</v>
      </c>
      <c r="N26" s="712">
        <f>+N99</f>
        <v>0</v>
      </c>
      <c r="O26" s="170"/>
    </row>
    <row r="27" spans="2:15" ht="15.75" customHeight="1">
      <c r="B27" s="179"/>
      <c r="C27" s="160"/>
      <c r="D27" s="192" t="s">
        <v>388</v>
      </c>
      <c r="E27" s="192"/>
      <c r="F27" s="192"/>
      <c r="G27" s="192"/>
      <c r="H27" s="160"/>
      <c r="I27" s="160"/>
      <c r="J27" s="182" t="s">
        <v>683</v>
      </c>
      <c r="K27" s="36"/>
      <c r="L27" s="45"/>
      <c r="M27" s="88">
        <v>542</v>
      </c>
      <c r="N27" s="712">
        <f>+N106</f>
        <v>0</v>
      </c>
      <c r="O27" s="170"/>
    </row>
    <row r="28" spans="2:15" ht="15.75" customHeight="1">
      <c r="B28" s="179"/>
      <c r="C28" s="160"/>
      <c r="D28" s="192" t="s">
        <v>282</v>
      </c>
      <c r="E28" s="192"/>
      <c r="F28" s="192"/>
      <c r="G28" s="192"/>
      <c r="H28" s="160"/>
      <c r="I28" s="160"/>
      <c r="J28" s="182"/>
      <c r="K28" s="36"/>
      <c r="L28" s="45"/>
      <c r="M28" s="88">
        <v>543</v>
      </c>
      <c r="N28" s="700"/>
      <c r="O28" s="170"/>
    </row>
    <row r="29" spans="2:15" ht="15.75" customHeight="1">
      <c r="B29" s="179"/>
      <c r="C29" s="160"/>
      <c r="D29" s="192" t="s">
        <v>695</v>
      </c>
      <c r="E29" s="192"/>
      <c r="F29" s="192"/>
      <c r="G29" s="192"/>
      <c r="H29" s="160"/>
      <c r="I29" s="160"/>
      <c r="J29" s="182"/>
      <c r="K29" s="36"/>
      <c r="L29" s="45"/>
      <c r="M29" s="88">
        <v>544</v>
      </c>
      <c r="N29" s="700"/>
      <c r="O29" s="170"/>
    </row>
    <row r="30" spans="2:15" ht="15.75" customHeight="1">
      <c r="B30" s="179"/>
      <c r="C30" s="160"/>
      <c r="D30" s="192" t="s">
        <v>712</v>
      </c>
      <c r="E30" s="192"/>
      <c r="F30" s="192"/>
      <c r="G30" s="192"/>
      <c r="H30" s="160"/>
      <c r="I30" s="160"/>
      <c r="J30" s="182" t="s">
        <v>729</v>
      </c>
      <c r="K30" s="36"/>
      <c r="L30" s="45"/>
      <c r="M30" s="88">
        <v>547</v>
      </c>
      <c r="N30" s="993"/>
      <c r="O30" s="170"/>
    </row>
    <row r="31" spans="2:15" ht="15.75" customHeight="1">
      <c r="B31" s="179"/>
      <c r="C31" s="160"/>
      <c r="D31" s="192" t="s">
        <v>697</v>
      </c>
      <c r="E31" s="192"/>
      <c r="F31" s="192"/>
      <c r="G31" s="192"/>
      <c r="H31" s="160"/>
      <c r="I31" s="160"/>
      <c r="J31" s="182" t="s">
        <v>686</v>
      </c>
      <c r="K31" s="36"/>
      <c r="L31" s="45"/>
      <c r="M31" s="88">
        <v>548</v>
      </c>
      <c r="N31" s="995">
        <f>SUM(N26:N30)</f>
        <v>0</v>
      </c>
      <c r="O31" s="170"/>
    </row>
    <row r="32" spans="2:15" ht="15.75" customHeight="1">
      <c r="B32" s="179"/>
      <c r="C32" s="160"/>
      <c r="D32" s="192" t="s">
        <v>72</v>
      </c>
      <c r="E32" s="192"/>
      <c r="F32" s="192"/>
      <c r="G32" s="192"/>
      <c r="H32" s="160"/>
      <c r="I32" s="160"/>
      <c r="J32" s="182"/>
      <c r="K32" s="36"/>
      <c r="L32" s="45"/>
      <c r="M32" s="88">
        <v>549</v>
      </c>
      <c r="N32" s="700"/>
      <c r="O32" s="170"/>
    </row>
    <row r="33" spans="2:15" ht="15.75" customHeight="1">
      <c r="B33" s="179"/>
      <c r="C33" s="160"/>
      <c r="D33" s="192" t="s">
        <v>454</v>
      </c>
      <c r="E33" s="192"/>
      <c r="F33" s="192"/>
      <c r="G33" s="192"/>
      <c r="H33" s="160"/>
      <c r="I33" s="160"/>
      <c r="J33" s="182"/>
      <c r="K33" s="36"/>
      <c r="L33" s="45"/>
      <c r="M33" s="88">
        <v>550</v>
      </c>
      <c r="N33" s="700"/>
      <c r="O33" s="170"/>
    </row>
    <row r="34" spans="2:15" ht="15.75" customHeight="1">
      <c r="B34" s="179"/>
      <c r="C34" s="160"/>
      <c r="D34" s="160" t="s">
        <v>301</v>
      </c>
      <c r="E34" s="160"/>
      <c r="F34" s="160"/>
      <c r="G34" s="160"/>
      <c r="H34" s="160"/>
      <c r="I34" s="160"/>
      <c r="J34" s="182" t="s">
        <v>687</v>
      </c>
      <c r="K34" s="36"/>
      <c r="L34" s="45"/>
      <c r="M34" s="88">
        <v>565</v>
      </c>
      <c r="N34" s="992">
        <f>SUM(N31:N33)</f>
        <v>0</v>
      </c>
      <c r="O34" s="170"/>
    </row>
    <row r="35" spans="2:15" ht="7.5" customHeight="1">
      <c r="B35" s="179"/>
      <c r="C35" s="160"/>
      <c r="D35" s="160"/>
      <c r="E35" s="160"/>
      <c r="F35" s="160"/>
      <c r="G35" s="160"/>
      <c r="H35" s="160"/>
      <c r="I35" s="160"/>
      <c r="J35" s="182"/>
      <c r="K35" s="36"/>
      <c r="L35" s="45"/>
      <c r="M35" s="124"/>
      <c r="N35" s="558"/>
      <c r="O35" s="170"/>
    </row>
    <row r="36" spans="2:15" ht="15.75" customHeight="1">
      <c r="B36" s="179"/>
      <c r="C36" s="160"/>
      <c r="D36" s="160" t="s">
        <v>286</v>
      </c>
      <c r="E36" s="160"/>
      <c r="F36" s="160"/>
      <c r="G36" s="160"/>
      <c r="H36" s="160"/>
      <c r="I36" s="160"/>
      <c r="J36" s="182" t="s">
        <v>254</v>
      </c>
      <c r="K36" s="36"/>
      <c r="L36" s="45"/>
      <c r="M36" s="88">
        <v>570</v>
      </c>
      <c r="N36" s="992">
        <f>+(N22-N34)</f>
        <v>0</v>
      </c>
      <c r="O36" s="170"/>
    </row>
    <row r="37" spans="2:15" ht="7.5" customHeight="1">
      <c r="B37" s="179"/>
      <c r="C37" s="160"/>
      <c r="D37" s="160"/>
      <c r="E37" s="160"/>
      <c r="F37" s="160"/>
      <c r="G37" s="160"/>
      <c r="H37" s="160"/>
      <c r="I37" s="160"/>
      <c r="J37" s="182"/>
      <c r="K37" s="124"/>
      <c r="L37" s="160"/>
      <c r="M37" s="160"/>
      <c r="N37" s="558"/>
      <c r="O37" s="170"/>
    </row>
    <row r="38" spans="2:15" ht="15.75" customHeight="1">
      <c r="B38" s="179"/>
      <c r="C38" s="160" t="s">
        <v>655</v>
      </c>
      <c r="D38" s="160"/>
      <c r="E38" s="1074"/>
      <c r="F38" s="1074"/>
      <c r="G38" s="1074"/>
      <c r="H38" s="1074"/>
      <c r="I38" s="1074"/>
      <c r="J38" s="1074"/>
      <c r="K38" s="65"/>
      <c r="L38" s="13"/>
      <c r="M38" s="88">
        <v>575</v>
      </c>
      <c r="N38" s="700"/>
      <c r="O38" s="170"/>
    </row>
    <row r="39" spans="2:15" ht="15.75" customHeight="1">
      <c r="B39" s="179"/>
      <c r="C39" s="160" t="s">
        <v>96</v>
      </c>
      <c r="D39" s="160"/>
      <c r="E39" s="160"/>
      <c r="F39" s="160"/>
      <c r="G39" s="160"/>
      <c r="H39" s="160"/>
      <c r="I39" s="160"/>
      <c r="J39" s="182" t="s">
        <v>224</v>
      </c>
      <c r="K39" s="65"/>
      <c r="L39" s="13"/>
      <c r="M39" s="88">
        <v>576</v>
      </c>
      <c r="N39" s="703">
        <f>+'A5 - NonShelter'!M37</f>
        <v>0</v>
      </c>
      <c r="O39" s="170"/>
    </row>
    <row r="40" spans="2:15" ht="15.75" customHeight="1">
      <c r="B40" s="179"/>
      <c r="C40" s="160" t="s">
        <v>256</v>
      </c>
      <c r="D40" s="160"/>
      <c r="E40" s="160"/>
      <c r="F40" s="160"/>
      <c r="G40" s="160"/>
      <c r="H40" s="160"/>
      <c r="I40" s="160"/>
      <c r="J40" s="182"/>
      <c r="K40" s="65"/>
      <c r="L40" s="13"/>
      <c r="M40" s="88">
        <v>577</v>
      </c>
      <c r="N40" s="700"/>
      <c r="O40" s="170"/>
    </row>
    <row r="41" spans="2:15" ht="15.75" customHeight="1">
      <c r="B41" s="179"/>
      <c r="C41" s="160"/>
      <c r="D41" s="160" t="s">
        <v>383</v>
      </c>
      <c r="E41" s="160"/>
      <c r="F41" s="160"/>
      <c r="G41" s="160"/>
      <c r="H41" s="160"/>
      <c r="I41" s="160"/>
      <c r="J41" s="182" t="s">
        <v>688</v>
      </c>
      <c r="K41" s="65"/>
      <c r="L41" s="62"/>
      <c r="M41" s="88">
        <v>578</v>
      </c>
      <c r="N41" s="703">
        <f>SUM(N38:N40)</f>
        <v>0</v>
      </c>
      <c r="O41" s="170"/>
    </row>
    <row r="42" spans="2:15" ht="15.75" customHeight="1">
      <c r="B42" s="179"/>
      <c r="C42" s="160"/>
      <c r="D42" s="160" t="s">
        <v>384</v>
      </c>
      <c r="E42" s="160"/>
      <c r="F42" s="160"/>
      <c r="G42" s="160"/>
      <c r="H42" s="160"/>
      <c r="I42" s="160"/>
      <c r="J42" s="182" t="s">
        <v>689</v>
      </c>
      <c r="K42" s="65"/>
      <c r="L42" s="62"/>
      <c r="M42" s="88">
        <v>580</v>
      </c>
      <c r="N42" s="992">
        <f>+(N36+N41)</f>
        <v>0</v>
      </c>
      <c r="O42" s="170"/>
    </row>
    <row r="43" spans="2:15" ht="15.75" customHeight="1">
      <c r="B43" s="179"/>
      <c r="C43" s="160"/>
      <c r="D43" s="160"/>
      <c r="E43" s="160"/>
      <c r="F43" s="160"/>
      <c r="G43" s="160"/>
      <c r="H43" s="160"/>
      <c r="I43" s="160"/>
      <c r="J43" s="182"/>
      <c r="K43" s="65"/>
      <c r="L43" s="62"/>
      <c r="M43" s="200"/>
      <c r="N43" s="558"/>
      <c r="O43" s="170"/>
    </row>
    <row r="44" spans="2:15" ht="15.75" customHeight="1">
      <c r="B44" s="179"/>
      <c r="C44" s="397" t="s">
        <v>406</v>
      </c>
      <c r="D44" s="397"/>
      <c r="E44" s="397"/>
      <c r="F44" s="397"/>
      <c r="G44" s="397"/>
      <c r="H44" s="160"/>
      <c r="I44" s="160"/>
      <c r="J44" s="182"/>
      <c r="K44" s="65"/>
      <c r="L44" s="62"/>
      <c r="M44" s="200"/>
      <c r="N44" s="558"/>
      <c r="O44" s="170"/>
    </row>
    <row r="45" spans="2:15" ht="3.75" customHeight="1">
      <c r="B45" s="179"/>
      <c r="C45" s="160"/>
      <c r="D45" s="160"/>
      <c r="E45" s="160"/>
      <c r="F45" s="160"/>
      <c r="G45" s="160"/>
      <c r="H45" s="160"/>
      <c r="I45" s="160"/>
      <c r="J45" s="182"/>
      <c r="K45" s="65"/>
      <c r="L45" s="62"/>
      <c r="M45" s="88"/>
      <c r="N45" s="558"/>
      <c r="O45" s="170"/>
    </row>
    <row r="46" spans="2:15" ht="15.75" customHeight="1">
      <c r="B46" s="179"/>
      <c r="C46" s="160" t="s">
        <v>303</v>
      </c>
      <c r="D46" s="160"/>
      <c r="E46" s="160"/>
      <c r="F46" s="160"/>
      <c r="G46" s="160"/>
      <c r="H46" s="160"/>
      <c r="I46" s="160"/>
      <c r="J46" s="182" t="s">
        <v>717</v>
      </c>
      <c r="K46" s="65"/>
      <c r="L46" s="62"/>
      <c r="M46" s="88">
        <v>581</v>
      </c>
      <c r="N46" s="703">
        <f>'B1 - Revenue and Expenses'!$I$47</f>
        <v>0</v>
      </c>
      <c r="O46" s="170"/>
    </row>
    <row r="47" spans="2:15" ht="15.75" customHeight="1">
      <c r="B47" s="179"/>
      <c r="C47" s="160" t="s">
        <v>392</v>
      </c>
      <c r="D47" s="160"/>
      <c r="E47" s="160"/>
      <c r="F47" s="160"/>
      <c r="G47" s="160"/>
      <c r="H47" s="160"/>
      <c r="I47" s="160"/>
      <c r="J47" s="182" t="s">
        <v>372</v>
      </c>
      <c r="K47" s="65"/>
      <c r="L47" s="62"/>
      <c r="M47" s="88">
        <v>582</v>
      </c>
      <c r="N47" s="703">
        <f>'B1 - Revenue and Expenses'!$J$47</f>
        <v>0</v>
      </c>
      <c r="O47" s="170"/>
    </row>
    <row r="48" spans="2:15" ht="15.75" customHeight="1">
      <c r="B48" s="179"/>
      <c r="C48" s="160" t="s">
        <v>393</v>
      </c>
      <c r="D48" s="160"/>
      <c r="E48" s="160"/>
      <c r="F48" s="160"/>
      <c r="G48" s="160"/>
      <c r="H48" s="160"/>
      <c r="I48" s="160"/>
      <c r="J48" s="182" t="s">
        <v>372</v>
      </c>
      <c r="K48" s="65"/>
      <c r="L48" s="62"/>
      <c r="M48" s="88">
        <v>583</v>
      </c>
      <c r="N48" s="703">
        <f>'B1 - Revenue and Expenses'!$K$47</f>
        <v>0</v>
      </c>
      <c r="O48" s="170"/>
    </row>
    <row r="49" spans="2:15" ht="15.75" customHeight="1">
      <c r="B49" s="179"/>
      <c r="C49" s="160" t="s">
        <v>394</v>
      </c>
      <c r="D49" s="160"/>
      <c r="E49" s="160"/>
      <c r="F49" s="160"/>
      <c r="G49" s="160"/>
      <c r="H49" s="160"/>
      <c r="I49" s="160"/>
      <c r="J49" s="182" t="s">
        <v>372</v>
      </c>
      <c r="K49" s="65"/>
      <c r="L49" s="62"/>
      <c r="M49" s="88">
        <v>584</v>
      </c>
      <c r="N49" s="703">
        <f>'B1 - Revenue and Expenses'!$L$47</f>
        <v>0</v>
      </c>
      <c r="O49" s="170"/>
    </row>
    <row r="50" spans="2:15" ht="15.75" customHeight="1">
      <c r="B50" s="179"/>
      <c r="C50" s="160" t="s">
        <v>291</v>
      </c>
      <c r="D50" s="160"/>
      <c r="E50" s="160"/>
      <c r="F50" s="160"/>
      <c r="G50" s="160"/>
      <c r="H50" s="160"/>
      <c r="I50" s="160"/>
      <c r="J50" s="182" t="s">
        <v>372</v>
      </c>
      <c r="K50" s="65"/>
      <c r="L50" s="62"/>
      <c r="M50" s="88">
        <v>585</v>
      </c>
      <c r="N50" s="703">
        <f>'B1 - Revenue and Expenses'!$M$47</f>
        <v>0</v>
      </c>
      <c r="O50" s="170"/>
    </row>
    <row r="51" spans="2:15" ht="15.75" customHeight="1">
      <c r="B51" s="179"/>
      <c r="C51" s="160" t="s">
        <v>395</v>
      </c>
      <c r="D51" s="160"/>
      <c r="E51" s="160"/>
      <c r="F51" s="160"/>
      <c r="G51" s="160"/>
      <c r="H51" s="160"/>
      <c r="I51" s="160"/>
      <c r="J51" s="182" t="s">
        <v>372</v>
      </c>
      <c r="K51" s="65"/>
      <c r="L51" s="62"/>
      <c r="M51" s="88">
        <v>586</v>
      </c>
      <c r="N51" s="703">
        <f>'B1 - Revenue and Expenses'!$N$47</f>
        <v>0</v>
      </c>
      <c r="O51" s="170"/>
    </row>
    <row r="52" spans="2:15" ht="15.75" customHeight="1">
      <c r="B52" s="179"/>
      <c r="C52" s="160" t="s">
        <v>396</v>
      </c>
      <c r="D52" s="160"/>
      <c r="E52" s="160"/>
      <c r="F52" s="160"/>
      <c r="G52" s="160"/>
      <c r="H52" s="160"/>
      <c r="I52" s="160"/>
      <c r="J52" s="182" t="s">
        <v>372</v>
      </c>
      <c r="K52" s="65"/>
      <c r="L52" s="62"/>
      <c r="M52" s="88">
        <v>587</v>
      </c>
      <c r="N52" s="703">
        <f>'B1 - Revenue and Expenses'!$O$47</f>
        <v>0</v>
      </c>
      <c r="O52" s="170"/>
    </row>
    <row r="53" spans="2:15" ht="15.75" customHeight="1">
      <c r="B53" s="179"/>
      <c r="C53" s="160"/>
      <c r="D53" s="160" t="s">
        <v>287</v>
      </c>
      <c r="E53" s="160"/>
      <c r="F53" s="160"/>
      <c r="G53" s="160"/>
      <c r="H53" s="160"/>
      <c r="I53" s="160"/>
      <c r="J53" s="182" t="s">
        <v>716</v>
      </c>
      <c r="K53" s="65"/>
      <c r="L53" s="62"/>
      <c r="M53" s="88">
        <v>589</v>
      </c>
      <c r="N53" s="996">
        <f>SUM(N42:N52)</f>
        <v>0</v>
      </c>
      <c r="O53" s="170"/>
    </row>
    <row r="54" spans="2:15" ht="12.75">
      <c r="B54" s="17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561"/>
      <c r="O54" s="199"/>
    </row>
    <row r="55" spans="2:15" ht="15">
      <c r="B55" s="179"/>
      <c r="C55" s="417" t="s">
        <v>457</v>
      </c>
      <c r="D55" s="417"/>
      <c r="E55" s="417"/>
      <c r="F55" s="417"/>
      <c r="G55" s="417"/>
      <c r="H55" s="160"/>
      <c r="I55" s="160"/>
      <c r="J55" s="160"/>
      <c r="K55" s="160"/>
      <c r="L55" s="160"/>
      <c r="M55" s="160"/>
      <c r="N55" s="561"/>
      <c r="O55" s="199"/>
    </row>
    <row r="56" spans="2:15" ht="15">
      <c r="B56" s="179"/>
      <c r="C56" s="417"/>
      <c r="D56" s="417"/>
      <c r="E56" s="417"/>
      <c r="F56" s="418" t="s">
        <v>385</v>
      </c>
      <c r="G56" s="162"/>
      <c r="H56" s="160"/>
      <c r="I56" s="160"/>
      <c r="J56" s="160"/>
      <c r="K56" s="160"/>
      <c r="L56" s="160"/>
      <c r="M56" s="160"/>
      <c r="N56" s="561"/>
      <c r="O56" s="199"/>
    </row>
    <row r="57" spans="2:15" ht="12.75">
      <c r="B57" s="179"/>
      <c r="C57" s="276"/>
      <c r="D57" s="276"/>
      <c r="E57" s="276"/>
      <c r="F57" s="957" t="s">
        <v>94</v>
      </c>
      <c r="G57" s="276"/>
      <c r="H57" s="269" t="s">
        <v>382</v>
      </c>
      <c r="I57" s="160"/>
      <c r="J57" s="269" t="s">
        <v>386</v>
      </c>
      <c r="K57" s="160"/>
      <c r="L57" s="160"/>
      <c r="M57" s="160"/>
      <c r="N57" s="558" t="s">
        <v>381</v>
      </c>
      <c r="O57" s="199"/>
    </row>
    <row r="58" spans="2:15" ht="15">
      <c r="B58" s="179"/>
      <c r="C58" s="160" t="s">
        <v>47</v>
      </c>
      <c r="D58" s="160"/>
      <c r="E58" s="416">
        <v>590</v>
      </c>
      <c r="F58" s="997"/>
      <c r="G58" s="564"/>
      <c r="H58" s="997"/>
      <c r="I58" s="564"/>
      <c r="J58" s="997"/>
      <c r="K58" s="564"/>
      <c r="L58" s="564"/>
      <c r="M58" s="565"/>
      <c r="N58" s="997">
        <f>+F58+H58+J58</f>
        <v>0</v>
      </c>
      <c r="O58" s="199"/>
    </row>
    <row r="59" spans="2:15" ht="15">
      <c r="B59" s="179"/>
      <c r="C59" s="160"/>
      <c r="D59" s="160"/>
      <c r="E59" s="124"/>
      <c r="F59" s="564"/>
      <c r="G59" s="564"/>
      <c r="H59" s="999"/>
      <c r="I59" s="564"/>
      <c r="J59" s="564"/>
      <c r="K59" s="564"/>
      <c r="L59" s="564"/>
      <c r="M59" s="564"/>
      <c r="N59" s="564"/>
      <c r="O59" s="199"/>
    </row>
    <row r="60" spans="2:15" ht="15">
      <c r="B60" s="191"/>
      <c r="C60" s="160" t="s">
        <v>77</v>
      </c>
      <c r="D60" s="192"/>
      <c r="E60" s="416">
        <v>591</v>
      </c>
      <c r="F60" s="996">
        <f>+N36</f>
        <v>0</v>
      </c>
      <c r="G60" s="564"/>
      <c r="H60" s="1000">
        <f>+N41</f>
        <v>0</v>
      </c>
      <c r="I60" s="564"/>
      <c r="J60" s="1000">
        <f>+N46+N47+N48+N49+N50+N51+N52</f>
        <v>0</v>
      </c>
      <c r="K60" s="564"/>
      <c r="L60" s="566" t="s">
        <v>132</v>
      </c>
      <c r="M60" s="565"/>
      <c r="N60" s="1000">
        <f>+F60+H60+J60</f>
        <v>0</v>
      </c>
      <c r="O60" s="170"/>
    </row>
    <row r="61" spans="2:15" ht="15">
      <c r="B61" s="191"/>
      <c r="C61" s="160" t="s">
        <v>34</v>
      </c>
      <c r="D61" s="192"/>
      <c r="E61" s="416">
        <v>592</v>
      </c>
      <c r="F61" s="997"/>
      <c r="G61" s="564"/>
      <c r="H61" s="997"/>
      <c r="I61" s="564"/>
      <c r="J61" s="997"/>
      <c r="K61" s="564"/>
      <c r="L61" s="567"/>
      <c r="M61" s="565"/>
      <c r="N61" s="997">
        <f>+F61+H61+J61</f>
        <v>0</v>
      </c>
      <c r="O61" s="170"/>
    </row>
    <row r="62" spans="2:15" ht="14.25">
      <c r="B62" s="191"/>
      <c r="C62" s="192"/>
      <c r="D62" s="192"/>
      <c r="E62" s="124"/>
      <c r="F62" s="564"/>
      <c r="G62" s="564"/>
      <c r="H62" s="564"/>
      <c r="I62" s="564"/>
      <c r="J62" s="564"/>
      <c r="K62" s="564"/>
      <c r="L62" s="564"/>
      <c r="M62" s="564"/>
      <c r="N62" s="564"/>
      <c r="O62" s="170"/>
    </row>
    <row r="63" spans="2:15" ht="15.75" thickBot="1">
      <c r="B63" s="179"/>
      <c r="C63" s="160" t="s">
        <v>49</v>
      </c>
      <c r="D63" s="160"/>
      <c r="E63" s="416">
        <v>599</v>
      </c>
      <c r="F63" s="998">
        <f>+F58+F60+F61</f>
        <v>0</v>
      </c>
      <c r="G63" s="564"/>
      <c r="H63" s="998">
        <f>+H58+H60+H61</f>
        <v>0</v>
      </c>
      <c r="I63" s="564"/>
      <c r="J63" s="998">
        <f>+J58+J60+J61</f>
        <v>0</v>
      </c>
      <c r="K63" s="564"/>
      <c r="L63" s="566" t="s">
        <v>133</v>
      </c>
      <c r="M63" s="565"/>
      <c r="N63" s="998">
        <f>+F63+H63+J63</f>
        <v>0</v>
      </c>
      <c r="O63" s="199" t="s">
        <v>0</v>
      </c>
    </row>
    <row r="64" spans="2:15" ht="15" thickTop="1">
      <c r="B64" s="179"/>
      <c r="C64" s="160"/>
      <c r="D64" s="160"/>
      <c r="E64" s="124"/>
      <c r="F64" s="564"/>
      <c r="G64" s="564"/>
      <c r="H64" s="564"/>
      <c r="I64" s="564"/>
      <c r="J64" s="564"/>
      <c r="K64" s="564"/>
      <c r="L64" s="566"/>
      <c r="M64" s="565"/>
      <c r="N64" s="564"/>
      <c r="O64" s="199"/>
    </row>
    <row r="65" spans="2:15" ht="13.5" thickBot="1">
      <c r="B65" s="193"/>
      <c r="C65" s="683"/>
      <c r="D65" s="195"/>
      <c r="E65" s="195"/>
      <c r="F65" s="195"/>
      <c r="G65" s="195"/>
      <c r="H65" s="194"/>
      <c r="I65" s="196"/>
      <c r="J65" s="196"/>
      <c r="K65" s="196"/>
      <c r="L65" s="196"/>
      <c r="M65" s="196"/>
      <c r="N65" s="196"/>
      <c r="O65" s="201"/>
    </row>
    <row r="66" spans="2:15" ht="14.25" thickBot="1" thickTop="1">
      <c r="B66" s="551"/>
      <c r="C66" s="551" t="str">
        <f>+VersionDate</f>
        <v>MMAH 10/12</v>
      </c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</row>
    <row r="67" spans="2:15" ht="24" thickTop="1">
      <c r="B67" s="28"/>
      <c r="C67" s="55"/>
      <c r="D67" s="424"/>
      <c r="E67" s="425"/>
      <c r="F67" s="595"/>
      <c r="G67" s="596"/>
      <c r="H67" s="426"/>
      <c r="I67" s="427"/>
      <c r="J67" s="595"/>
      <c r="K67" s="597"/>
      <c r="L67" s="597"/>
      <c r="M67" s="595"/>
      <c r="N67" s="753" t="s">
        <v>59</v>
      </c>
      <c r="O67" s="598"/>
    </row>
    <row r="68" spans="2:18" ht="23.25">
      <c r="B68" s="428" t="s">
        <v>0</v>
      </c>
      <c r="C68" s="429"/>
      <c r="D68" s="429"/>
      <c r="E68" s="429"/>
      <c r="F68" s="430"/>
      <c r="G68" s="599"/>
      <c r="H68" s="431"/>
      <c r="I68" s="432"/>
      <c r="J68" s="432"/>
      <c r="K68" s="551"/>
      <c r="L68" s="551"/>
      <c r="M68" s="551"/>
      <c r="N68" s="432" t="s">
        <v>60</v>
      </c>
      <c r="O68" s="600"/>
      <c r="R68" s="551"/>
    </row>
    <row r="69" spans="2:15" ht="12.75">
      <c r="B69" s="428"/>
      <c r="C69" s="429"/>
      <c r="D69" s="429"/>
      <c r="E69" s="429"/>
      <c r="F69" s="430"/>
      <c r="G69" s="599"/>
      <c r="H69" s="431"/>
      <c r="I69" s="433"/>
      <c r="J69" s="433"/>
      <c r="K69" s="551"/>
      <c r="L69" s="551"/>
      <c r="M69" s="551"/>
      <c r="N69" s="551"/>
      <c r="O69" s="600"/>
    </row>
    <row r="70" spans="2:15" ht="18.75">
      <c r="B70" s="601"/>
      <c r="C70" s="106"/>
      <c r="D70" s="474"/>
      <c r="E70" s="602"/>
      <c r="F70" s="603"/>
      <c r="G70" s="477"/>
      <c r="H70" s="604"/>
      <c r="I70" s="479"/>
      <c r="J70" s="436"/>
      <c r="K70" s="551"/>
      <c r="L70" s="551"/>
      <c r="M70" s="551"/>
      <c r="N70" s="551"/>
      <c r="O70" s="600"/>
    </row>
    <row r="71" spans="2:15" ht="19.5" thickBot="1">
      <c r="B71" s="605" t="s">
        <v>247</v>
      </c>
      <c r="C71" s="434"/>
      <c r="D71" s="474">
        <f>+YearEnd</f>
        <v>41274</v>
      </c>
      <c r="E71" s="475"/>
      <c r="F71" s="476"/>
      <c r="G71" s="477"/>
      <c r="H71" s="478"/>
      <c r="I71" s="479"/>
      <c r="J71" s="606"/>
      <c r="K71" s="551"/>
      <c r="L71" s="551"/>
      <c r="M71" s="551"/>
      <c r="N71" s="674">
        <f>+CorpName</f>
        <v>0</v>
      </c>
      <c r="O71" s="600"/>
    </row>
    <row r="72" spans="2:15" ht="19.5" thickBot="1" thickTop="1">
      <c r="B72" s="904"/>
      <c r="C72" s="905" t="s">
        <v>311</v>
      </c>
      <c r="D72" s="906"/>
      <c r="E72" s="906"/>
      <c r="F72" s="907"/>
      <c r="G72" s="907"/>
      <c r="H72" s="907"/>
      <c r="I72" s="908"/>
      <c r="J72" s="909"/>
      <c r="K72" s="903"/>
      <c r="L72" s="903"/>
      <c r="M72" s="903"/>
      <c r="N72" s="910" t="s">
        <v>407</v>
      </c>
      <c r="O72" s="911"/>
    </row>
    <row r="73" spans="2:15" ht="18.75" thickTop="1">
      <c r="B73" s="178"/>
      <c r="C73" s="167"/>
      <c r="D73" s="607" t="s">
        <v>371</v>
      </c>
      <c r="E73" s="197"/>
      <c r="F73" s="197"/>
      <c r="G73" s="197"/>
      <c r="H73" s="197"/>
      <c r="I73" s="197"/>
      <c r="J73" s="197"/>
      <c r="K73" s="608"/>
      <c r="L73" s="608"/>
      <c r="M73" s="608"/>
      <c r="N73" s="608"/>
      <c r="O73" s="609"/>
    </row>
    <row r="74" spans="2:15" ht="12.75">
      <c r="B74" s="179"/>
      <c r="C74" s="160"/>
      <c r="D74" s="397"/>
      <c r="E74" s="192"/>
      <c r="F74" s="192"/>
      <c r="G74" s="192"/>
      <c r="H74" s="192"/>
      <c r="I74" s="192"/>
      <c r="J74" s="192"/>
      <c r="K74" s="610"/>
      <c r="L74" s="610"/>
      <c r="M74" s="610"/>
      <c r="N74" s="610"/>
      <c r="O74" s="611"/>
    </row>
    <row r="75" spans="2:15" ht="15.75">
      <c r="B75" s="179"/>
      <c r="C75" s="160"/>
      <c r="D75" s="612" t="s">
        <v>349</v>
      </c>
      <c r="E75" s="192"/>
      <c r="F75" s="192"/>
      <c r="G75" s="192"/>
      <c r="H75" s="192"/>
      <c r="I75" s="192"/>
      <c r="J75" s="192"/>
      <c r="K75" s="610"/>
      <c r="L75" s="610"/>
      <c r="M75" s="610"/>
      <c r="N75" s="610"/>
      <c r="O75" s="611"/>
    </row>
    <row r="76" spans="2:15" ht="14.25">
      <c r="B76" s="179"/>
      <c r="C76" s="160"/>
      <c r="D76" s="613" t="s">
        <v>357</v>
      </c>
      <c r="E76" s="160"/>
      <c r="F76" s="160"/>
      <c r="G76" s="181"/>
      <c r="H76" s="160"/>
      <c r="I76" s="610"/>
      <c r="J76" s="160"/>
      <c r="K76" s="538"/>
      <c r="L76" s="538"/>
      <c r="M76" s="825" t="s">
        <v>482</v>
      </c>
      <c r="N76" s="692"/>
      <c r="O76" s="611"/>
    </row>
    <row r="77" spans="2:15" ht="14.25">
      <c r="B77" s="179"/>
      <c r="C77" s="160"/>
      <c r="D77" s="613" t="s">
        <v>350</v>
      </c>
      <c r="E77" s="160"/>
      <c r="F77" s="160"/>
      <c r="G77" s="181"/>
      <c r="H77" s="160"/>
      <c r="I77" s="610"/>
      <c r="J77" s="160"/>
      <c r="K77" s="538"/>
      <c r="L77" s="538"/>
      <c r="M77" s="825" t="s">
        <v>483</v>
      </c>
      <c r="N77" s="692"/>
      <c r="O77" s="611"/>
    </row>
    <row r="78" spans="2:15" ht="14.25">
      <c r="B78" s="179"/>
      <c r="C78" s="160"/>
      <c r="D78" s="613" t="s">
        <v>351</v>
      </c>
      <c r="E78" s="160"/>
      <c r="F78" s="160"/>
      <c r="G78" s="160"/>
      <c r="H78" s="160"/>
      <c r="I78" s="610"/>
      <c r="J78" s="160"/>
      <c r="K78" s="538"/>
      <c r="L78" s="538"/>
      <c r="M78" s="825" t="s">
        <v>484</v>
      </c>
      <c r="N78" s="692"/>
      <c r="O78" s="611"/>
    </row>
    <row r="79" spans="2:15" ht="14.25">
      <c r="B79" s="179"/>
      <c r="C79" s="160"/>
      <c r="D79" s="613" t="s">
        <v>352</v>
      </c>
      <c r="E79" s="160"/>
      <c r="F79" s="160"/>
      <c r="G79" s="160"/>
      <c r="H79" s="160"/>
      <c r="I79" s="610"/>
      <c r="J79" s="160"/>
      <c r="K79" s="538"/>
      <c r="L79" s="538"/>
      <c r="M79" s="825" t="s">
        <v>485</v>
      </c>
      <c r="N79" s="692"/>
      <c r="O79" s="611"/>
    </row>
    <row r="80" spans="2:15" ht="14.25">
      <c r="B80" s="179"/>
      <c r="C80" s="160"/>
      <c r="D80" s="613" t="s">
        <v>361</v>
      </c>
      <c r="E80" s="160"/>
      <c r="F80" s="160"/>
      <c r="G80" s="160"/>
      <c r="H80" s="160"/>
      <c r="I80" s="610"/>
      <c r="J80" s="160"/>
      <c r="K80" s="538"/>
      <c r="L80" s="538"/>
      <c r="M80" s="825" t="s">
        <v>486</v>
      </c>
      <c r="N80" s="692"/>
      <c r="O80" s="611"/>
    </row>
    <row r="81" spans="2:15" ht="14.25">
      <c r="B81" s="179"/>
      <c r="C81" s="160"/>
      <c r="D81" s="613" t="s">
        <v>353</v>
      </c>
      <c r="E81" s="160"/>
      <c r="F81" s="160"/>
      <c r="G81" s="160"/>
      <c r="H81" s="160"/>
      <c r="I81" s="610"/>
      <c r="J81" s="160"/>
      <c r="K81" s="538"/>
      <c r="L81" s="538"/>
      <c r="M81" s="825" t="s">
        <v>487</v>
      </c>
      <c r="N81" s="692"/>
      <c r="O81" s="611"/>
    </row>
    <row r="82" spans="2:25" ht="14.25">
      <c r="B82" s="179"/>
      <c r="C82" s="160"/>
      <c r="D82" s="613" t="s">
        <v>354</v>
      </c>
      <c r="E82" s="160"/>
      <c r="F82" s="160"/>
      <c r="G82" s="160"/>
      <c r="H82" s="160"/>
      <c r="I82" s="610"/>
      <c r="J82" s="160"/>
      <c r="K82" s="538"/>
      <c r="L82" s="538"/>
      <c r="M82" s="825" t="s">
        <v>488</v>
      </c>
      <c r="N82" s="692"/>
      <c r="O82" s="611"/>
      <c r="Y82">
        <f>SUM(Y78:Y81)</f>
        <v>0</v>
      </c>
    </row>
    <row r="83" spans="2:15" ht="14.25">
      <c r="B83" s="179"/>
      <c r="C83" s="160"/>
      <c r="D83" s="613" t="s">
        <v>355</v>
      </c>
      <c r="E83" s="160"/>
      <c r="F83" s="160"/>
      <c r="G83" s="160"/>
      <c r="H83" s="160"/>
      <c r="I83" s="610"/>
      <c r="J83" s="160"/>
      <c r="K83" s="538"/>
      <c r="L83" s="538"/>
      <c r="M83" s="825" t="s">
        <v>489</v>
      </c>
      <c r="N83" s="692"/>
      <c r="O83" s="611"/>
    </row>
    <row r="84" spans="2:15" ht="14.25">
      <c r="B84" s="179"/>
      <c r="C84" s="160"/>
      <c r="D84" s="613" t="s">
        <v>356</v>
      </c>
      <c r="E84" s="160"/>
      <c r="F84" s="160"/>
      <c r="G84" s="160"/>
      <c r="H84" s="160"/>
      <c r="I84" s="610"/>
      <c r="J84" s="160"/>
      <c r="K84" s="538"/>
      <c r="L84" s="538"/>
      <c r="M84" s="825" t="s">
        <v>491</v>
      </c>
      <c r="N84" s="692"/>
      <c r="O84" s="611"/>
    </row>
    <row r="85" spans="2:15" ht="14.25">
      <c r="B85" s="179"/>
      <c r="C85" s="160"/>
      <c r="D85" s="613" t="s">
        <v>506</v>
      </c>
      <c r="E85" s="1070"/>
      <c r="F85" s="1070"/>
      <c r="G85" s="1070"/>
      <c r="H85" s="1070"/>
      <c r="I85" s="1070"/>
      <c r="J85" s="1070"/>
      <c r="K85" s="538"/>
      <c r="L85" s="538"/>
      <c r="M85" s="825" t="s">
        <v>490</v>
      </c>
      <c r="N85" s="692"/>
      <c r="O85" s="611"/>
    </row>
    <row r="86" spans="2:15" ht="14.25">
      <c r="B86" s="179"/>
      <c r="C86" s="160"/>
      <c r="D86" s="613" t="s">
        <v>506</v>
      </c>
      <c r="E86" s="1069"/>
      <c r="F86" s="1069"/>
      <c r="G86" s="1069"/>
      <c r="H86" s="1069"/>
      <c r="I86" s="1069"/>
      <c r="J86" s="1069"/>
      <c r="K86" s="538"/>
      <c r="L86" s="538"/>
      <c r="M86" s="825" t="s">
        <v>511</v>
      </c>
      <c r="N86" s="692"/>
      <c r="O86" s="611"/>
    </row>
    <row r="87" spans="2:15" ht="14.25">
      <c r="B87" s="179"/>
      <c r="C87" s="160"/>
      <c r="D87" s="613" t="s">
        <v>506</v>
      </c>
      <c r="E87" s="1069"/>
      <c r="F87" s="1069"/>
      <c r="G87" s="1069"/>
      <c r="H87" s="1069"/>
      <c r="I87" s="1069"/>
      <c r="J87" s="1069"/>
      <c r="K87" s="538"/>
      <c r="L87" s="538"/>
      <c r="M87" s="825" t="s">
        <v>512</v>
      </c>
      <c r="N87" s="692"/>
      <c r="O87" s="611"/>
    </row>
    <row r="88" spans="2:15" ht="12.75">
      <c r="B88" s="179"/>
      <c r="C88" s="160"/>
      <c r="D88" s="160" t="s">
        <v>559</v>
      </c>
      <c r="E88" s="160"/>
      <c r="F88" s="160"/>
      <c r="G88" s="160"/>
      <c r="H88" s="160"/>
      <c r="I88" s="610"/>
      <c r="J88" s="625"/>
      <c r="K88" s="626"/>
      <c r="L88" s="626"/>
      <c r="M88" s="919" t="s">
        <v>492</v>
      </c>
      <c r="N88" s="693">
        <f>SUM(N76:N87)</f>
        <v>0</v>
      </c>
      <c r="O88" s="611"/>
    </row>
    <row r="89" spans="2:15" ht="12.75">
      <c r="B89" s="179"/>
      <c r="C89" s="160"/>
      <c r="D89" s="160"/>
      <c r="E89" s="160"/>
      <c r="F89" s="160"/>
      <c r="G89" s="160"/>
      <c r="H89" s="160"/>
      <c r="I89" s="610"/>
      <c r="J89" s="192"/>
      <c r="K89" s="551"/>
      <c r="L89" s="551"/>
      <c r="M89" s="610"/>
      <c r="N89" s="588"/>
      <c r="O89" s="611"/>
    </row>
    <row r="90" spans="2:15" ht="15.75">
      <c r="B90" s="179"/>
      <c r="C90" s="160"/>
      <c r="D90" s="612" t="s">
        <v>36</v>
      </c>
      <c r="E90" s="160"/>
      <c r="F90" s="160"/>
      <c r="G90" s="160"/>
      <c r="H90" s="160"/>
      <c r="I90" s="610"/>
      <c r="J90" s="192"/>
      <c r="K90" s="551"/>
      <c r="L90" s="551"/>
      <c r="M90" s="610"/>
      <c r="N90" s="614"/>
      <c r="O90" s="611"/>
    </row>
    <row r="91" spans="2:25" ht="14.25">
      <c r="B91" s="179"/>
      <c r="C91" s="160"/>
      <c r="D91" s="613" t="s">
        <v>358</v>
      </c>
      <c r="E91" s="160"/>
      <c r="F91" s="160"/>
      <c r="G91" s="160"/>
      <c r="H91" s="160"/>
      <c r="I91" s="610"/>
      <c r="J91" s="192"/>
      <c r="K91" s="551"/>
      <c r="L91" s="551"/>
      <c r="M91" s="919" t="s">
        <v>493</v>
      </c>
      <c r="N91" s="692"/>
      <c r="O91" s="611"/>
      <c r="Y91">
        <f>SUM(Y87:Y90)</f>
        <v>0</v>
      </c>
    </row>
    <row r="92" spans="2:15" ht="14.25">
      <c r="B92" s="179"/>
      <c r="C92" s="160"/>
      <c r="D92" s="613" t="s">
        <v>359</v>
      </c>
      <c r="E92" s="160"/>
      <c r="F92" s="160"/>
      <c r="G92" s="160"/>
      <c r="H92" s="160"/>
      <c r="I92" s="610"/>
      <c r="J92" s="192"/>
      <c r="K92" s="551"/>
      <c r="L92" s="551"/>
      <c r="M92" s="919" t="s">
        <v>498</v>
      </c>
      <c r="N92" s="692"/>
      <c r="O92" s="611"/>
    </row>
    <row r="93" spans="2:15" ht="14.25">
      <c r="B93" s="179"/>
      <c r="C93" s="160"/>
      <c r="D93" s="613" t="s">
        <v>360</v>
      </c>
      <c r="E93" s="160"/>
      <c r="F93" s="160"/>
      <c r="G93" s="160"/>
      <c r="H93" s="160"/>
      <c r="I93" s="610"/>
      <c r="J93" s="192"/>
      <c r="K93" s="551"/>
      <c r="L93" s="551"/>
      <c r="M93" s="919" t="s">
        <v>499</v>
      </c>
      <c r="N93" s="692"/>
      <c r="O93" s="611"/>
    </row>
    <row r="94" spans="2:15" ht="14.25">
      <c r="B94" s="179"/>
      <c r="C94" s="160"/>
      <c r="D94" s="613" t="s">
        <v>506</v>
      </c>
      <c r="E94" s="1070"/>
      <c r="F94" s="1070"/>
      <c r="G94" s="1070"/>
      <c r="H94" s="1070"/>
      <c r="I94" s="1070"/>
      <c r="J94" s="1070"/>
      <c r="K94" s="551"/>
      <c r="L94" s="551"/>
      <c r="M94" s="919" t="s">
        <v>500</v>
      </c>
      <c r="N94" s="692"/>
      <c r="O94" s="611"/>
    </row>
    <row r="95" spans="2:15" ht="14.25">
      <c r="B95" s="179"/>
      <c r="C95" s="160"/>
      <c r="D95" s="613" t="s">
        <v>506</v>
      </c>
      <c r="E95" s="1069"/>
      <c r="F95" s="1069"/>
      <c r="G95" s="1069"/>
      <c r="H95" s="1069"/>
      <c r="I95" s="1069"/>
      <c r="J95" s="1069"/>
      <c r="K95" s="551"/>
      <c r="L95" s="551"/>
      <c r="M95" s="919" t="s">
        <v>501</v>
      </c>
      <c r="N95" s="692"/>
      <c r="O95" s="611"/>
    </row>
    <row r="96" spans="2:15" ht="14.25">
      <c r="B96" s="179"/>
      <c r="C96" s="160"/>
      <c r="D96" s="613" t="s">
        <v>506</v>
      </c>
      <c r="E96" s="1069"/>
      <c r="F96" s="1069"/>
      <c r="G96" s="1069"/>
      <c r="H96" s="1069"/>
      <c r="I96" s="1069"/>
      <c r="J96" s="1069"/>
      <c r="K96" s="551"/>
      <c r="L96" s="551"/>
      <c r="M96" s="919" t="s">
        <v>510</v>
      </c>
      <c r="N96" s="692"/>
      <c r="O96" s="611"/>
    </row>
    <row r="97" spans="2:15" ht="12.75">
      <c r="B97" s="179"/>
      <c r="C97" s="160"/>
      <c r="D97" s="160" t="s">
        <v>560</v>
      </c>
      <c r="E97" s="160"/>
      <c r="F97" s="160"/>
      <c r="G97" s="160"/>
      <c r="H97" s="160"/>
      <c r="I97" s="610"/>
      <c r="J97" s="192"/>
      <c r="K97" s="551"/>
      <c r="L97" s="551"/>
      <c r="M97" s="919" t="s">
        <v>504</v>
      </c>
      <c r="N97" s="693">
        <f>SUM(N91:N96)</f>
        <v>0</v>
      </c>
      <c r="O97" s="611"/>
    </row>
    <row r="98" spans="2:15" ht="12.75">
      <c r="B98" s="179"/>
      <c r="C98" s="160"/>
      <c r="D98" s="160"/>
      <c r="E98" s="160"/>
      <c r="F98" s="160"/>
      <c r="G98" s="160"/>
      <c r="H98" s="160"/>
      <c r="I98" s="610"/>
      <c r="J98" s="192"/>
      <c r="K98" s="551"/>
      <c r="L98" s="551"/>
      <c r="M98" s="919"/>
      <c r="N98" s="919"/>
      <c r="O98" s="611"/>
    </row>
    <row r="99" spans="2:15" ht="12.75">
      <c r="B99" s="179"/>
      <c r="C99" s="160"/>
      <c r="D99" s="160"/>
      <c r="E99" s="160" t="s">
        <v>364</v>
      </c>
      <c r="F99" s="160"/>
      <c r="G99" s="160"/>
      <c r="H99" s="160"/>
      <c r="I99" s="610"/>
      <c r="J99" s="192"/>
      <c r="K99" s="551"/>
      <c r="L99" s="551"/>
      <c r="M99" s="919" t="s">
        <v>502</v>
      </c>
      <c r="N99" s="693">
        <f>+N88+N97</f>
        <v>0</v>
      </c>
      <c r="O99" s="611"/>
    </row>
    <row r="100" spans="2:15" ht="12.75">
      <c r="B100" s="179"/>
      <c r="C100" s="160"/>
      <c r="D100" s="160"/>
      <c r="E100" s="160"/>
      <c r="F100" s="160"/>
      <c r="G100" s="160"/>
      <c r="H100" s="160"/>
      <c r="I100" s="610"/>
      <c r="J100" s="192"/>
      <c r="K100" s="551"/>
      <c r="L100" s="551"/>
      <c r="M100" s="610"/>
      <c r="N100" s="588"/>
      <c r="O100" s="611"/>
    </row>
    <row r="101" spans="2:15" ht="15.75">
      <c r="B101" s="179"/>
      <c r="C101" s="160"/>
      <c r="D101" s="612" t="s">
        <v>365</v>
      </c>
      <c r="E101" s="160"/>
      <c r="F101" s="160"/>
      <c r="G101" s="160"/>
      <c r="H101" s="160"/>
      <c r="I101" s="610"/>
      <c r="J101" s="192"/>
      <c r="K101" s="551"/>
      <c r="L101" s="551"/>
      <c r="M101" s="610"/>
      <c r="N101" s="614"/>
      <c r="O101" s="611"/>
    </row>
    <row r="102" spans="2:15" ht="14.25">
      <c r="B102" s="179"/>
      <c r="C102" s="160"/>
      <c r="D102" s="613" t="s">
        <v>362</v>
      </c>
      <c r="E102" s="192"/>
      <c r="F102" s="160"/>
      <c r="G102" s="160"/>
      <c r="H102" s="160"/>
      <c r="I102" s="610"/>
      <c r="J102" s="192"/>
      <c r="K102" s="551"/>
      <c r="L102" s="551"/>
      <c r="M102" s="827" t="s">
        <v>494</v>
      </c>
      <c r="N102" s="692"/>
      <c r="O102" s="611"/>
    </row>
    <row r="103" spans="2:15" ht="14.25">
      <c r="B103" s="179"/>
      <c r="C103" s="160"/>
      <c r="D103" s="613" t="s">
        <v>363</v>
      </c>
      <c r="E103" s="192"/>
      <c r="F103" s="160"/>
      <c r="G103" s="160"/>
      <c r="H103" s="160"/>
      <c r="I103" s="610"/>
      <c r="J103" s="192"/>
      <c r="K103" s="551"/>
      <c r="L103" s="551"/>
      <c r="M103" s="827" t="s">
        <v>495</v>
      </c>
      <c r="N103" s="692"/>
      <c r="O103" s="611"/>
    </row>
    <row r="104" spans="2:15" ht="14.25">
      <c r="B104" s="179"/>
      <c r="C104" s="160"/>
      <c r="D104" s="613" t="s">
        <v>366</v>
      </c>
      <c r="E104" s="192"/>
      <c r="F104" s="348"/>
      <c r="G104" s="160"/>
      <c r="H104" s="160"/>
      <c r="I104" s="610"/>
      <c r="J104" s="192"/>
      <c r="K104" s="551"/>
      <c r="L104" s="551"/>
      <c r="M104" s="827" t="s">
        <v>496</v>
      </c>
      <c r="N104" s="692"/>
      <c r="O104" s="611"/>
    </row>
    <row r="105" spans="2:15" ht="14.25">
      <c r="B105" s="179"/>
      <c r="C105" s="160"/>
      <c r="D105" s="613" t="s">
        <v>506</v>
      </c>
      <c r="E105" s="1070"/>
      <c r="F105" s="1070"/>
      <c r="G105" s="1070"/>
      <c r="H105" s="1070"/>
      <c r="I105" s="1070"/>
      <c r="J105" s="1070"/>
      <c r="K105" s="551"/>
      <c r="L105" s="551"/>
      <c r="M105" s="827" t="s">
        <v>497</v>
      </c>
      <c r="N105" s="692"/>
      <c r="O105" s="611"/>
    </row>
    <row r="106" spans="2:15" ht="12.75">
      <c r="B106" s="179"/>
      <c r="C106" s="160"/>
      <c r="D106" s="160" t="s">
        <v>367</v>
      </c>
      <c r="E106" s="160" t="s">
        <v>368</v>
      </c>
      <c r="F106" s="348"/>
      <c r="G106" s="160"/>
      <c r="H106" s="160"/>
      <c r="I106" s="610"/>
      <c r="J106" s="192"/>
      <c r="K106" s="551"/>
      <c r="L106" s="551"/>
      <c r="M106" s="828" t="s">
        <v>503</v>
      </c>
      <c r="N106" s="693">
        <f>SUM(N102:N105)</f>
        <v>0</v>
      </c>
      <c r="O106" s="611"/>
    </row>
    <row r="107" spans="2:15" ht="12.75">
      <c r="B107" s="179"/>
      <c r="C107" s="160"/>
      <c r="D107" s="160"/>
      <c r="E107" s="160"/>
      <c r="F107" s="160"/>
      <c r="G107" s="160"/>
      <c r="H107" s="160"/>
      <c r="I107" s="214"/>
      <c r="J107" s="192"/>
      <c r="K107" s="551"/>
      <c r="L107" s="551"/>
      <c r="M107" s="610"/>
      <c r="N107" s="610"/>
      <c r="O107" s="611"/>
    </row>
    <row r="108" spans="2:15" ht="13.5" thickBot="1">
      <c r="B108" s="186"/>
      <c r="C108" s="141"/>
      <c r="D108" s="187"/>
      <c r="E108" s="187"/>
      <c r="F108" s="187"/>
      <c r="G108" s="187"/>
      <c r="H108" s="187"/>
      <c r="I108" s="187"/>
      <c r="J108" s="175"/>
      <c r="K108" s="615"/>
      <c r="L108" s="615"/>
      <c r="M108" s="616"/>
      <c r="N108" s="616"/>
      <c r="O108" s="617"/>
    </row>
    <row r="109" ht="13.5" thickTop="1">
      <c r="C109" s="804" t="str">
        <f>+VersionDate</f>
        <v>MMAH 10/12</v>
      </c>
    </row>
  </sheetData>
  <sheetProtection password="CCBE" sheet="1" selectLockedCells="1"/>
  <mergeCells count="10">
    <mergeCell ref="G20:J20"/>
    <mergeCell ref="F19:J19"/>
    <mergeCell ref="E38:J38"/>
    <mergeCell ref="E105:J105"/>
    <mergeCell ref="E85:J85"/>
    <mergeCell ref="E86:J86"/>
    <mergeCell ref="E87:J87"/>
    <mergeCell ref="E94:J94"/>
    <mergeCell ref="E95:J95"/>
    <mergeCell ref="E96:J96"/>
  </mergeCells>
  <printOptions/>
  <pageMargins left="0.6299212598425197" right="0.17" top="0.18" bottom="0.26" header="0" footer="0.2362204724409449"/>
  <pageSetup horizontalDpi="600" verticalDpi="600" orientation="portrait" scale="83" r:id="rId1"/>
  <rowBreaks count="1" manualBreakCount="1">
    <brk id="66" min="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40"/>
  <sheetViews>
    <sheetView showGridLines="0" showRowColHeaders="0" zoomScalePageLayoutView="0" workbookViewId="0" topLeftCell="A22">
      <selection activeCell="I14" sqref="I14"/>
    </sheetView>
  </sheetViews>
  <sheetFormatPr defaultColWidth="11.421875" defaultRowHeight="12.75"/>
  <cols>
    <col min="1" max="1" width="1.421875" style="94" customWidth="1"/>
    <col min="2" max="2" width="3.00390625" style="94" customWidth="1"/>
    <col min="3" max="3" width="2.57421875" style="94" customWidth="1"/>
    <col min="4" max="4" width="15.421875" style="94" customWidth="1"/>
    <col min="5" max="5" width="18.7109375" style="94" customWidth="1"/>
    <col min="6" max="6" width="12.421875" style="94" customWidth="1"/>
    <col min="7" max="7" width="4.7109375" style="94" customWidth="1"/>
    <col min="8" max="8" width="6.140625" style="94" customWidth="1"/>
    <col min="9" max="9" width="12.7109375" style="94" customWidth="1"/>
    <col min="10" max="10" width="2.28125" style="94" customWidth="1"/>
    <col min="11" max="11" width="12.7109375" style="94" customWidth="1"/>
    <col min="12" max="12" width="2.28125" style="94" customWidth="1"/>
    <col min="13" max="13" width="12.421875" style="94" customWidth="1"/>
    <col min="14" max="14" width="2.421875" style="94" customWidth="1"/>
    <col min="15" max="15" width="11.421875" style="95" customWidth="1"/>
    <col min="16" max="16384" width="11.421875" style="94" customWidth="1"/>
  </cols>
  <sheetData>
    <row r="1" spans="1:10" ht="7.5" customHeight="1" thickBot="1">
      <c r="A1" s="90"/>
      <c r="B1" s="91"/>
      <c r="C1" s="91"/>
      <c r="D1" s="91"/>
      <c r="E1" s="91"/>
      <c r="F1" s="91"/>
      <c r="G1" s="91"/>
      <c r="H1" s="92"/>
      <c r="I1" s="93"/>
      <c r="J1" s="91"/>
    </row>
    <row r="2" spans="2:14" ht="24" thickTop="1">
      <c r="B2" s="28"/>
      <c r="C2" s="55"/>
      <c r="D2" s="29"/>
      <c r="E2" s="30"/>
      <c r="F2" s="33"/>
      <c r="G2" s="33"/>
      <c r="H2" s="33"/>
      <c r="I2" s="33"/>
      <c r="J2" s="33"/>
      <c r="K2" s="33"/>
      <c r="L2" s="33"/>
      <c r="M2" s="49" t="s">
        <v>59</v>
      </c>
      <c r="N2" s="41"/>
    </row>
    <row r="3" spans="2:14" ht="23.25">
      <c r="B3" s="34" t="s">
        <v>0</v>
      </c>
      <c r="C3" s="24"/>
      <c r="D3" s="24"/>
      <c r="E3" s="24"/>
      <c r="F3" s="27"/>
      <c r="G3" s="27"/>
      <c r="H3" s="26"/>
      <c r="I3" s="26"/>
      <c r="J3" s="26"/>
      <c r="K3" s="26"/>
      <c r="L3" s="26"/>
      <c r="M3" s="47" t="s">
        <v>60</v>
      </c>
      <c r="N3" s="42"/>
    </row>
    <row r="4" spans="2:14" ht="15">
      <c r="B4" s="34"/>
      <c r="C4" s="24"/>
      <c r="D4" s="480"/>
      <c r="E4" s="480"/>
      <c r="F4" s="481"/>
      <c r="G4" s="481"/>
      <c r="H4" s="481"/>
      <c r="I4" s="481"/>
      <c r="J4" s="481"/>
      <c r="K4" s="481"/>
      <c r="L4" s="481"/>
      <c r="M4" s="482"/>
      <c r="N4" s="35"/>
    </row>
    <row r="5" spans="2:14" ht="18.75">
      <c r="B5" s="39"/>
      <c r="C5" s="40"/>
      <c r="D5" s="483" t="s">
        <v>247</v>
      </c>
      <c r="E5" s="675">
        <f>+YearEnd</f>
        <v>41274</v>
      </c>
      <c r="F5" s="481"/>
      <c r="G5" s="481"/>
      <c r="H5" s="481"/>
      <c r="I5" s="478"/>
      <c r="J5" s="481"/>
      <c r="K5" s="481"/>
      <c r="L5" s="481"/>
      <c r="M5" s="482">
        <f>+CorpName</f>
        <v>0</v>
      </c>
      <c r="N5" s="43"/>
    </row>
    <row r="6" spans="2:14" ht="4.5" customHeight="1">
      <c r="B6" s="39"/>
      <c r="C6" s="40"/>
      <c r="D6" s="40"/>
      <c r="E6" s="40"/>
      <c r="F6" s="27"/>
      <c r="G6" s="27"/>
      <c r="H6" s="26"/>
      <c r="I6" s="26"/>
      <c r="J6" s="26"/>
      <c r="K6" s="26"/>
      <c r="L6" s="26"/>
      <c r="M6" s="60"/>
      <c r="N6" s="43"/>
    </row>
    <row r="7" spans="2:14" ht="16.5" thickBot="1">
      <c r="B7" s="152"/>
      <c r="C7" s="1018" t="s">
        <v>793</v>
      </c>
      <c r="D7" s="1018"/>
      <c r="E7" s="1018"/>
      <c r="F7" s="1019"/>
      <c r="G7" s="155"/>
      <c r="H7" s="155"/>
      <c r="I7" s="155"/>
      <c r="J7" s="155"/>
      <c r="K7" s="155"/>
      <c r="L7" s="155"/>
      <c r="M7" s="352" t="s">
        <v>147</v>
      </c>
      <c r="N7" s="177"/>
    </row>
    <row r="8" spans="1:12" ht="7.5" customHeight="1" thickBot="1" thickTop="1">
      <c r="A8" s="90"/>
      <c r="B8" s="96"/>
      <c r="C8" s="97"/>
      <c r="D8" s="98"/>
      <c r="E8" s="91"/>
      <c r="F8" s="91"/>
      <c r="G8" s="91"/>
      <c r="H8" s="91"/>
      <c r="I8" s="91"/>
      <c r="J8" s="91"/>
      <c r="K8" s="98"/>
      <c r="L8" s="96"/>
    </row>
    <row r="9" spans="1:14" ht="9.75" customHeight="1" thickTop="1">
      <c r="A9" s="90"/>
      <c r="B9" s="227"/>
      <c r="C9" s="228"/>
      <c r="D9" s="229"/>
      <c r="E9" s="229"/>
      <c r="F9" s="229"/>
      <c r="G9" s="229"/>
      <c r="H9" s="229"/>
      <c r="I9" s="229"/>
      <c r="J9" s="234"/>
      <c r="K9" s="235"/>
      <c r="L9" s="235"/>
      <c r="M9" s="235"/>
      <c r="N9" s="236"/>
    </row>
    <row r="10" spans="1:15" ht="13.5" customHeight="1">
      <c r="A10" s="90"/>
      <c r="B10" s="230"/>
      <c r="C10" s="231"/>
      <c r="D10" s="232"/>
      <c r="E10" s="231"/>
      <c r="F10" s="233"/>
      <c r="G10" s="233"/>
      <c r="H10" s="233"/>
      <c r="I10" s="356"/>
      <c r="J10" s="356"/>
      <c r="K10" s="356" t="s">
        <v>117</v>
      </c>
      <c r="L10" s="356"/>
      <c r="M10" s="356"/>
      <c r="N10" s="237"/>
      <c r="O10" s="99"/>
    </row>
    <row r="11" spans="1:15" ht="11.25" customHeight="1">
      <c r="A11" s="90"/>
      <c r="B11" s="230"/>
      <c r="C11" s="353" t="s">
        <v>41</v>
      </c>
      <c r="D11" s="354"/>
      <c r="E11" s="231"/>
      <c r="F11" s="233"/>
      <c r="G11" s="233"/>
      <c r="H11" s="233"/>
      <c r="I11" s="356" t="s">
        <v>116</v>
      </c>
      <c r="J11" s="356"/>
      <c r="K11" s="356" t="s">
        <v>118</v>
      </c>
      <c r="L11" s="356"/>
      <c r="M11" s="356" t="s">
        <v>28</v>
      </c>
      <c r="N11" s="237"/>
      <c r="O11" s="99"/>
    </row>
    <row r="12" spans="1:15" ht="11.25" customHeight="1">
      <c r="A12" s="90"/>
      <c r="B12" s="230"/>
      <c r="C12" s="353"/>
      <c r="D12" s="354"/>
      <c r="E12" s="231"/>
      <c r="F12" s="233"/>
      <c r="G12" s="233"/>
      <c r="H12" s="233"/>
      <c r="I12" s="702" t="s">
        <v>88</v>
      </c>
      <c r="J12" s="239"/>
      <c r="K12" s="238" t="s">
        <v>87</v>
      </c>
      <c r="L12" s="239"/>
      <c r="M12" s="238" t="s">
        <v>86</v>
      </c>
      <c r="N12" s="237"/>
      <c r="O12" s="99"/>
    </row>
    <row r="13" spans="1:15" ht="7.5" customHeight="1">
      <c r="A13" s="90"/>
      <c r="B13" s="230"/>
      <c r="C13" s="353"/>
      <c r="D13" s="353"/>
      <c r="E13" s="231"/>
      <c r="F13" s="233"/>
      <c r="G13" s="233"/>
      <c r="H13" s="233"/>
      <c r="I13" s="240"/>
      <c r="J13" s="241"/>
      <c r="K13" s="240"/>
      <c r="L13" s="241"/>
      <c r="M13" s="242"/>
      <c r="N13" s="237"/>
      <c r="O13" s="99"/>
    </row>
    <row r="14" spans="1:15" ht="18" customHeight="1">
      <c r="A14" s="90"/>
      <c r="B14" s="230"/>
      <c r="C14" s="353"/>
      <c r="D14" s="353" t="s">
        <v>42</v>
      </c>
      <c r="E14" s="232"/>
      <c r="F14" s="233"/>
      <c r="G14" s="233"/>
      <c r="H14" s="252">
        <v>610</v>
      </c>
      <c r="I14" s="700"/>
      <c r="J14" s="357"/>
      <c r="K14" s="700"/>
      <c r="L14" s="357"/>
      <c r="M14" s="712">
        <f>I14+K14</f>
        <v>0</v>
      </c>
      <c r="N14" s="237"/>
      <c r="O14" s="99"/>
    </row>
    <row r="15" spans="1:15" ht="18" customHeight="1">
      <c r="A15" s="90"/>
      <c r="B15" s="230"/>
      <c r="C15" s="353"/>
      <c r="D15" s="353" t="s">
        <v>114</v>
      </c>
      <c r="E15" s="232"/>
      <c r="F15" s="233"/>
      <c r="G15" s="233"/>
      <c r="H15" s="252">
        <v>611</v>
      </c>
      <c r="I15" s="701"/>
      <c r="J15" s="357"/>
      <c r="K15" s="233"/>
      <c r="L15" s="357"/>
      <c r="M15" s="712">
        <f>I15</f>
        <v>0</v>
      </c>
      <c r="N15" s="237"/>
      <c r="O15" s="99"/>
    </row>
    <row r="16" spans="1:15" ht="18" customHeight="1">
      <c r="A16" s="90"/>
      <c r="B16" s="230"/>
      <c r="C16" s="353"/>
      <c r="D16" s="353" t="s">
        <v>115</v>
      </c>
      <c r="E16" s="232"/>
      <c r="F16" s="233"/>
      <c r="G16" s="233"/>
      <c r="H16" s="252">
        <v>612</v>
      </c>
      <c r="I16" s="701"/>
      <c r="J16" s="357"/>
      <c r="K16" s="233"/>
      <c r="L16" s="357"/>
      <c r="M16" s="712">
        <f>I16</f>
        <v>0</v>
      </c>
      <c r="N16" s="237"/>
      <c r="O16" s="99"/>
    </row>
    <row r="17" spans="1:15" ht="18" customHeight="1">
      <c r="A17" s="90"/>
      <c r="B17" s="230"/>
      <c r="C17" s="353"/>
      <c r="D17" s="353" t="s">
        <v>120</v>
      </c>
      <c r="E17" s="1072"/>
      <c r="F17" s="1072"/>
      <c r="G17" s="233"/>
      <c r="H17" s="252">
        <v>613</v>
      </c>
      <c r="I17" s="701"/>
      <c r="J17" s="357"/>
      <c r="K17" s="700"/>
      <c r="L17" s="357"/>
      <c r="M17" s="712">
        <f>K17+I17</f>
        <v>0</v>
      </c>
      <c r="N17" s="237"/>
      <c r="O17" s="99"/>
    </row>
    <row r="18" spans="1:15" ht="18" customHeight="1">
      <c r="A18" s="90"/>
      <c r="B18" s="230"/>
      <c r="C18" s="353"/>
      <c r="D18" s="353" t="s">
        <v>120</v>
      </c>
      <c r="E18" s="1075"/>
      <c r="F18" s="1075"/>
      <c r="G18" s="233"/>
      <c r="H18" s="252">
        <v>614</v>
      </c>
      <c r="I18" s="701"/>
      <c r="J18" s="357"/>
      <c r="K18" s="701"/>
      <c r="L18" s="357"/>
      <c r="M18" s="712">
        <f>K18+I18</f>
        <v>0</v>
      </c>
      <c r="N18" s="237"/>
      <c r="O18" s="99"/>
    </row>
    <row r="19" spans="1:15" ht="8.25" customHeight="1">
      <c r="A19" s="90"/>
      <c r="B19" s="230"/>
      <c r="C19" s="353"/>
      <c r="D19" s="353"/>
      <c r="E19" s="232"/>
      <c r="F19" s="233"/>
      <c r="G19" s="233"/>
      <c r="H19" s="233"/>
      <c r="I19" s="355"/>
      <c r="J19" s="355"/>
      <c r="K19" s="355"/>
      <c r="L19" s="355"/>
      <c r="M19" s="355"/>
      <c r="N19" s="237"/>
      <c r="O19" s="99"/>
    </row>
    <row r="20" spans="1:15" ht="18" customHeight="1">
      <c r="A20" s="90"/>
      <c r="B20" s="230"/>
      <c r="C20" s="353"/>
      <c r="D20" s="353" t="s">
        <v>121</v>
      </c>
      <c r="E20" s="232"/>
      <c r="F20" s="233"/>
      <c r="G20" s="244" t="s">
        <v>221</v>
      </c>
      <c r="H20" s="252">
        <v>615</v>
      </c>
      <c r="I20" s="703">
        <f>SUM(I14:I18)</f>
        <v>0</v>
      </c>
      <c r="J20" s="355"/>
      <c r="K20" s="543">
        <f>SUM(K14:K18)</f>
        <v>0</v>
      </c>
      <c r="L20" s="355"/>
      <c r="M20" s="543">
        <f>SUM(M14:M18)</f>
        <v>0</v>
      </c>
      <c r="N20" s="237"/>
      <c r="O20" s="99"/>
    </row>
    <row r="21" spans="1:15" ht="6.75" customHeight="1">
      <c r="A21" s="90"/>
      <c r="B21" s="230"/>
      <c r="C21" s="353"/>
      <c r="D21" s="353"/>
      <c r="E21" s="231"/>
      <c r="F21" s="233"/>
      <c r="G21" s="233"/>
      <c r="H21" s="233"/>
      <c r="I21" s="355"/>
      <c r="J21" s="355"/>
      <c r="K21" s="355"/>
      <c r="L21" s="355"/>
      <c r="M21" s="355"/>
      <c r="N21" s="237"/>
      <c r="O21" s="99"/>
    </row>
    <row r="22" spans="1:15" ht="15" customHeight="1">
      <c r="A22" s="90"/>
      <c r="B22" s="230"/>
      <c r="C22" s="353" t="s">
        <v>43</v>
      </c>
      <c r="D22" s="353"/>
      <c r="E22" s="231"/>
      <c r="F22" s="233"/>
      <c r="G22" s="233"/>
      <c r="H22" s="233"/>
      <c r="I22" s="355"/>
      <c r="J22" s="355"/>
      <c r="K22" s="355"/>
      <c r="L22" s="355"/>
      <c r="M22" s="355"/>
      <c r="N22" s="237"/>
      <c r="O22" s="99"/>
    </row>
    <row r="23" spans="1:15" ht="7.5" customHeight="1">
      <c r="A23" s="90"/>
      <c r="B23" s="230"/>
      <c r="C23" s="353"/>
      <c r="D23" s="353"/>
      <c r="E23" s="231"/>
      <c r="F23" s="233"/>
      <c r="G23" s="233"/>
      <c r="H23" s="244"/>
      <c r="I23" s="355"/>
      <c r="J23" s="355"/>
      <c r="K23" s="355"/>
      <c r="L23" s="355"/>
      <c r="M23" s="355"/>
      <c r="N23" s="237"/>
      <c r="O23" s="99"/>
    </row>
    <row r="24" spans="1:15" ht="15" customHeight="1">
      <c r="A24" s="90"/>
      <c r="B24" s="230"/>
      <c r="C24" s="353" t="s">
        <v>44</v>
      </c>
      <c r="D24" s="354"/>
      <c r="E24" s="231"/>
      <c r="F24" s="233"/>
      <c r="G24" s="233"/>
      <c r="H24" s="244"/>
      <c r="I24" s="355"/>
      <c r="J24" s="355"/>
      <c r="K24" s="355"/>
      <c r="L24" s="355"/>
      <c r="M24" s="355"/>
      <c r="N24" s="237"/>
      <c r="O24" s="99"/>
    </row>
    <row r="25" spans="1:15" ht="18" customHeight="1">
      <c r="A25" s="90"/>
      <c r="B25" s="230"/>
      <c r="C25" s="353"/>
      <c r="D25" s="353" t="s">
        <v>357</v>
      </c>
      <c r="E25" s="232"/>
      <c r="F25" s="233"/>
      <c r="G25" s="233"/>
      <c r="H25" s="252">
        <v>620</v>
      </c>
      <c r="I25" s="700"/>
      <c r="J25" s="357"/>
      <c r="K25" s="700"/>
      <c r="L25" s="357"/>
      <c r="M25" s="703">
        <f>I25+K25</f>
        <v>0</v>
      </c>
      <c r="N25" s="237"/>
      <c r="O25" s="99"/>
    </row>
    <row r="26" spans="1:15" ht="18" customHeight="1">
      <c r="A26" s="90"/>
      <c r="B26" s="230"/>
      <c r="C26" s="353"/>
      <c r="D26" s="353" t="s">
        <v>45</v>
      </c>
      <c r="E26" s="232"/>
      <c r="F26" s="233"/>
      <c r="G26" s="233"/>
      <c r="H26" s="252">
        <v>621</v>
      </c>
      <c r="I26" s="701"/>
      <c r="J26" s="357"/>
      <c r="K26" s="701"/>
      <c r="L26" s="357"/>
      <c r="M26" s="703">
        <f>I26+K26</f>
        <v>0</v>
      </c>
      <c r="N26" s="237"/>
      <c r="O26" s="99"/>
    </row>
    <row r="27" spans="1:15" ht="18" customHeight="1">
      <c r="A27" s="90"/>
      <c r="B27" s="230"/>
      <c r="C27" s="353"/>
      <c r="D27" s="353" t="s">
        <v>35</v>
      </c>
      <c r="E27" s="232"/>
      <c r="F27" s="233"/>
      <c r="G27" s="233"/>
      <c r="H27" s="252">
        <v>622</v>
      </c>
      <c r="I27" s="701"/>
      <c r="J27" s="357"/>
      <c r="K27" s="701"/>
      <c r="L27" s="357"/>
      <c r="M27" s="703">
        <f>I27+K27</f>
        <v>0</v>
      </c>
      <c r="N27" s="237"/>
      <c r="O27" s="99"/>
    </row>
    <row r="28" spans="1:15" ht="18" customHeight="1">
      <c r="A28" s="90"/>
      <c r="B28" s="230"/>
      <c r="C28" s="353"/>
      <c r="D28" s="353" t="s">
        <v>36</v>
      </c>
      <c r="E28" s="232"/>
      <c r="F28" s="233"/>
      <c r="G28" s="233"/>
      <c r="H28" s="252">
        <v>623</v>
      </c>
      <c r="I28" s="701"/>
      <c r="J28" s="357"/>
      <c r="K28" s="701"/>
      <c r="L28" s="357"/>
      <c r="M28" s="703">
        <f>I28+K28</f>
        <v>0</v>
      </c>
      <c r="N28" s="237"/>
      <c r="O28" s="99"/>
    </row>
    <row r="29" spans="1:15" ht="18" customHeight="1">
      <c r="A29" s="90"/>
      <c r="B29" s="230"/>
      <c r="C29" s="353"/>
      <c r="D29" s="353" t="s">
        <v>120</v>
      </c>
      <c r="E29" s="1072"/>
      <c r="F29" s="1072"/>
      <c r="G29" s="233"/>
      <c r="H29" s="252">
        <v>624</v>
      </c>
      <c r="I29" s="701"/>
      <c r="J29" s="357"/>
      <c r="K29" s="701"/>
      <c r="L29" s="357"/>
      <c r="M29" s="703">
        <f>I29+K29</f>
        <v>0</v>
      </c>
      <c r="N29" s="237"/>
      <c r="O29" s="99"/>
    </row>
    <row r="30" spans="1:15" ht="7.5" customHeight="1">
      <c r="A30" s="90"/>
      <c r="B30" s="230"/>
      <c r="C30" s="353"/>
      <c r="D30" s="355"/>
      <c r="E30" s="232"/>
      <c r="F30" s="233"/>
      <c r="G30" s="233"/>
      <c r="H30" s="233"/>
      <c r="I30" s="355"/>
      <c r="J30" s="355"/>
      <c r="K30" s="355"/>
      <c r="L30" s="355"/>
      <c r="M30" s="355"/>
      <c r="N30" s="237"/>
      <c r="O30" s="99"/>
    </row>
    <row r="31" spans="1:15" ht="18" customHeight="1">
      <c r="A31" s="90"/>
      <c r="B31" s="230"/>
      <c r="C31" s="353"/>
      <c r="D31" s="353" t="s">
        <v>774</v>
      </c>
      <c r="E31" s="232"/>
      <c r="F31" s="233"/>
      <c r="G31" s="244" t="s">
        <v>222</v>
      </c>
      <c r="H31" s="252">
        <v>625</v>
      </c>
      <c r="I31" s="703">
        <f>SUM(I25:I29)</f>
        <v>0</v>
      </c>
      <c r="J31" s="355"/>
      <c r="K31" s="703">
        <f>SUM(K25:K29)</f>
        <v>0</v>
      </c>
      <c r="L31" s="355"/>
      <c r="M31" s="703">
        <f>SUM(M25:M29)</f>
        <v>0</v>
      </c>
      <c r="N31" s="237"/>
      <c r="O31" s="99"/>
    </row>
    <row r="32" spans="1:15" ht="18" customHeight="1">
      <c r="A32" s="90"/>
      <c r="B32" s="230"/>
      <c r="C32" s="353"/>
      <c r="D32" s="353" t="s">
        <v>72</v>
      </c>
      <c r="E32" s="232"/>
      <c r="F32" s="233"/>
      <c r="G32" s="233"/>
      <c r="H32" s="252">
        <v>626</v>
      </c>
      <c r="I32" s="701"/>
      <c r="J32" s="357"/>
      <c r="K32" s="701"/>
      <c r="L32" s="357"/>
      <c r="M32" s="703">
        <f>I32+K32</f>
        <v>0</v>
      </c>
      <c r="N32" s="237"/>
      <c r="O32" s="99"/>
    </row>
    <row r="33" spans="1:15" ht="18" customHeight="1">
      <c r="A33" s="90"/>
      <c r="B33" s="230"/>
      <c r="C33" s="353"/>
      <c r="D33" s="353" t="s">
        <v>83</v>
      </c>
      <c r="E33" s="232"/>
      <c r="F33" s="233"/>
      <c r="G33" s="233"/>
      <c r="H33" s="252">
        <v>627</v>
      </c>
      <c r="I33" s="701"/>
      <c r="J33" s="357"/>
      <c r="K33" s="701"/>
      <c r="L33" s="357"/>
      <c r="M33" s="703">
        <f>I33+K33</f>
        <v>0</v>
      </c>
      <c r="N33" s="237"/>
      <c r="O33" s="99"/>
    </row>
    <row r="34" spans="1:15" ht="7.5" customHeight="1">
      <c r="A34" s="90"/>
      <c r="B34" s="230"/>
      <c r="C34" s="353"/>
      <c r="D34" s="353"/>
      <c r="E34" s="232"/>
      <c r="F34" s="233"/>
      <c r="G34" s="233"/>
      <c r="H34" s="232"/>
      <c r="I34" s="354"/>
      <c r="J34" s="354"/>
      <c r="K34" s="354"/>
      <c r="L34" s="354"/>
      <c r="M34" s="354"/>
      <c r="N34" s="237"/>
      <c r="O34" s="99"/>
    </row>
    <row r="35" spans="1:15" ht="18" customHeight="1">
      <c r="A35" s="90"/>
      <c r="B35" s="230"/>
      <c r="C35" s="353"/>
      <c r="D35" s="353" t="s">
        <v>122</v>
      </c>
      <c r="E35" s="232"/>
      <c r="F35" s="233"/>
      <c r="G35" s="244" t="s">
        <v>258</v>
      </c>
      <c r="H35" s="252">
        <v>628</v>
      </c>
      <c r="I35" s="703">
        <f>SUM(I31:I33)</f>
        <v>0</v>
      </c>
      <c r="J35" s="355"/>
      <c r="K35" s="703">
        <f>SUM(K31:K33)</f>
        <v>0</v>
      </c>
      <c r="L35" s="355"/>
      <c r="M35" s="703">
        <f>SUM(M31:M33)</f>
        <v>0</v>
      </c>
      <c r="N35" s="237"/>
      <c r="O35" s="99"/>
    </row>
    <row r="36" spans="1:15" ht="8.25" customHeight="1">
      <c r="A36" s="90"/>
      <c r="B36" s="230"/>
      <c r="C36" s="353"/>
      <c r="D36" s="353"/>
      <c r="E36" s="232"/>
      <c r="F36" s="233"/>
      <c r="G36" s="233"/>
      <c r="H36" s="244"/>
      <c r="I36" s="358"/>
      <c r="J36" s="357"/>
      <c r="K36" s="358"/>
      <c r="L36" s="357"/>
      <c r="M36" s="359"/>
      <c r="N36" s="237"/>
      <c r="O36" s="99"/>
    </row>
    <row r="37" spans="1:15" ht="18" customHeight="1" thickBot="1">
      <c r="A37" s="90"/>
      <c r="B37" s="230"/>
      <c r="C37" s="353"/>
      <c r="D37" s="353" t="s">
        <v>615</v>
      </c>
      <c r="E37" s="232"/>
      <c r="F37" s="231"/>
      <c r="G37" s="244" t="s">
        <v>223</v>
      </c>
      <c r="H37" s="252">
        <v>629</v>
      </c>
      <c r="I37" s="704">
        <f>I20-I35</f>
        <v>0</v>
      </c>
      <c r="J37" s="355"/>
      <c r="K37" s="704">
        <f>K20-K35</f>
        <v>0</v>
      </c>
      <c r="L37" s="355"/>
      <c r="M37" s="704">
        <f>M20-M35</f>
        <v>0</v>
      </c>
      <c r="N37" s="237"/>
      <c r="O37" s="99"/>
    </row>
    <row r="38" spans="1:15" ht="9" customHeight="1" thickBot="1" thickTop="1">
      <c r="A38" s="90"/>
      <c r="B38" s="245"/>
      <c r="C38" s="246"/>
      <c r="D38" s="246"/>
      <c r="E38" s="246"/>
      <c r="F38" s="247"/>
      <c r="G38" s="247"/>
      <c r="H38" s="247"/>
      <c r="I38" s="248"/>
      <c r="J38" s="249"/>
      <c r="K38" s="250"/>
      <c r="L38" s="249"/>
      <c r="M38" s="251"/>
      <c r="N38" s="243"/>
      <c r="O38" s="100"/>
    </row>
    <row r="39" spans="2:3" ht="15.75" thickTop="1">
      <c r="B39" s="123"/>
      <c r="C39" s="123" t="str">
        <f>+VersionDate</f>
        <v>MMAH 10/12</v>
      </c>
    </row>
    <row r="40" spans="2:13" ht="15">
      <c r="B40" s="101"/>
      <c r="M40" s="102"/>
    </row>
  </sheetData>
  <sheetProtection password="CCBE" sheet="1" selectLockedCells="1"/>
  <mergeCells count="3">
    <mergeCell ref="E17:F17"/>
    <mergeCell ref="E18:F18"/>
    <mergeCell ref="E29:F29"/>
  </mergeCells>
  <printOptions/>
  <pageMargins left="0.61" right="0.5" top="0.75" bottom="0.5" header="0" footer="0.2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N50"/>
  <sheetViews>
    <sheetView showGridLines="0" zoomScalePageLayoutView="0" workbookViewId="0" topLeftCell="A3">
      <selection activeCell="E26" sqref="E26:F26"/>
    </sheetView>
  </sheetViews>
  <sheetFormatPr defaultColWidth="9.140625" defaultRowHeight="12.75"/>
  <cols>
    <col min="1" max="1" width="0.9921875" style="0" customWidth="1"/>
    <col min="2" max="2" width="1.57421875" style="0" customWidth="1"/>
    <col min="3" max="3" width="3.28125" style="0" customWidth="1"/>
    <col min="4" max="4" width="3.7109375" style="0" customWidth="1"/>
    <col min="5" max="5" width="5.8515625" style="0" customWidth="1"/>
    <col min="6" max="6" width="33.421875" style="0" customWidth="1"/>
    <col min="7" max="7" width="9.28125" style="0" customWidth="1"/>
    <col min="8" max="8" width="9.140625" style="0" hidden="1" customWidth="1"/>
    <col min="9" max="9" width="4.7109375" style="0" customWidth="1"/>
    <col min="10" max="10" width="10.7109375" style="0" customWidth="1"/>
    <col min="11" max="11" width="10.28125" style="0" customWidth="1"/>
    <col min="12" max="13" width="10.7109375" style="0" customWidth="1"/>
    <col min="14" max="14" width="2.421875" style="0" customWidth="1"/>
    <col min="15" max="15" width="1.7109375" style="0" customWidth="1"/>
  </cols>
  <sheetData>
    <row r="1" ht="9" customHeight="1" thickBot="1"/>
    <row r="2" spans="2:14" ht="24" thickTop="1">
      <c r="B2" s="28"/>
      <c r="C2" s="55"/>
      <c r="D2" s="29"/>
      <c r="E2" s="30"/>
      <c r="F2" s="33"/>
      <c r="G2" s="49"/>
      <c r="H2" s="50"/>
      <c r="I2" s="50"/>
      <c r="J2" s="49"/>
      <c r="K2" s="49"/>
      <c r="L2" s="49"/>
      <c r="M2" s="49" t="s">
        <v>59</v>
      </c>
      <c r="N2" s="41"/>
    </row>
    <row r="3" spans="2:14" ht="23.25">
      <c r="B3" s="34" t="s">
        <v>0</v>
      </c>
      <c r="C3" s="24"/>
      <c r="D3" s="24"/>
      <c r="E3" s="24"/>
      <c r="F3" s="27"/>
      <c r="G3" s="47"/>
      <c r="H3" s="51"/>
      <c r="I3" s="51"/>
      <c r="J3" s="47"/>
      <c r="K3" s="47"/>
      <c r="L3" s="47"/>
      <c r="M3" s="47" t="s">
        <v>60</v>
      </c>
      <c r="N3" s="42"/>
    </row>
    <row r="4" spans="2:14" ht="12.75">
      <c r="B4" s="34"/>
      <c r="C4" s="24"/>
      <c r="D4" s="24"/>
      <c r="E4" s="24"/>
      <c r="F4" s="27"/>
      <c r="G4" s="38"/>
      <c r="H4" s="52"/>
      <c r="I4" s="52"/>
      <c r="J4" s="59"/>
      <c r="K4" s="59"/>
      <c r="L4" s="59"/>
      <c r="M4" s="59"/>
      <c r="N4" s="53"/>
    </row>
    <row r="5" spans="2:14" ht="12.75">
      <c r="B5" s="39"/>
      <c r="C5" s="40"/>
      <c r="D5" s="484"/>
      <c r="E5" s="377" t="s">
        <v>247</v>
      </c>
      <c r="F5" s="676">
        <f>+YearEnd</f>
        <v>41274</v>
      </c>
      <c r="H5" s="52"/>
      <c r="J5" s="374"/>
      <c r="K5" s="471"/>
      <c r="L5" s="485"/>
      <c r="M5" s="485">
        <f>+CorpName</f>
        <v>0</v>
      </c>
      <c r="N5" s="486"/>
    </row>
    <row r="6" spans="2:14" ht="4.5" customHeight="1">
      <c r="B6" s="39"/>
      <c r="C6" s="40"/>
      <c r="D6" s="40"/>
      <c r="E6" s="40"/>
      <c r="F6" s="27"/>
      <c r="G6" s="48"/>
      <c r="H6" s="52"/>
      <c r="I6" s="52"/>
      <c r="J6" s="60"/>
      <c r="K6" s="60"/>
      <c r="L6" s="60"/>
      <c r="M6" s="60"/>
      <c r="N6" s="54"/>
    </row>
    <row r="7" spans="2:14" ht="16.5" thickBot="1">
      <c r="B7" s="152"/>
      <c r="C7" s="153" t="s">
        <v>90</v>
      </c>
      <c r="D7" s="154"/>
      <c r="E7" s="154"/>
      <c r="F7" s="155"/>
      <c r="G7" s="156"/>
      <c r="H7" s="202"/>
      <c r="I7" s="156"/>
      <c r="J7" s="352"/>
      <c r="K7" s="352"/>
      <c r="L7" s="352"/>
      <c r="M7" s="352" t="s">
        <v>148</v>
      </c>
      <c r="N7" s="177"/>
    </row>
    <row r="8" spans="2:14" ht="6.75" customHeight="1" thickBot="1" thickTop="1">
      <c r="B8" s="67"/>
      <c r="C8" s="67"/>
      <c r="D8" s="67"/>
      <c r="E8" s="56"/>
      <c r="F8" s="56"/>
      <c r="G8" s="68"/>
      <c r="H8" s="68"/>
      <c r="I8" s="51"/>
      <c r="J8" s="69"/>
      <c r="K8" s="69"/>
      <c r="L8" s="69"/>
      <c r="M8" s="69"/>
      <c r="N8" s="70"/>
    </row>
    <row r="9" spans="2:14" ht="15.75" customHeight="1" thickBot="1" thickTop="1">
      <c r="B9" s="178"/>
      <c r="C9" s="167"/>
      <c r="D9" s="167"/>
      <c r="E9" s="167"/>
      <c r="F9" s="167"/>
      <c r="G9" s="167"/>
      <c r="H9" s="57"/>
      <c r="I9" s="167"/>
      <c r="J9" s="920" t="s">
        <v>313</v>
      </c>
      <c r="K9" s="922" t="s">
        <v>141</v>
      </c>
      <c r="L9" s="924" t="s">
        <v>308</v>
      </c>
      <c r="M9" s="912"/>
      <c r="N9" s="198"/>
    </row>
    <row r="10" spans="2:14" ht="15.75" customHeight="1" thickTop="1">
      <c r="B10" s="179"/>
      <c r="C10" s="160"/>
      <c r="D10" s="160"/>
      <c r="E10" s="160"/>
      <c r="F10" s="160"/>
      <c r="G10" s="160"/>
      <c r="H10" s="45"/>
      <c r="I10" s="160"/>
      <c r="J10" s="921" t="s">
        <v>106</v>
      </c>
      <c r="K10" s="921" t="s">
        <v>288</v>
      </c>
      <c r="L10" s="923" t="s">
        <v>8</v>
      </c>
      <c r="M10" s="925" t="s">
        <v>28</v>
      </c>
      <c r="N10" s="199"/>
    </row>
    <row r="11" spans="2:14" ht="15.75" customHeight="1">
      <c r="B11" s="179"/>
      <c r="C11" s="160" t="s">
        <v>47</v>
      </c>
      <c r="D11" s="160"/>
      <c r="E11" s="160"/>
      <c r="F11" s="160"/>
      <c r="G11" s="182" t="s">
        <v>261</v>
      </c>
      <c r="H11" s="13"/>
      <c r="I11" s="88">
        <v>651</v>
      </c>
      <c r="J11" s="705"/>
      <c r="K11" s="706"/>
      <c r="L11" s="706"/>
      <c r="M11" s="693">
        <f>SUM(J11:L11)</f>
        <v>0</v>
      </c>
      <c r="N11" s="199"/>
    </row>
    <row r="12" spans="2:14" ht="6" customHeight="1">
      <c r="B12" s="179"/>
      <c r="C12" s="160"/>
      <c r="D12" s="160"/>
      <c r="E12" s="160"/>
      <c r="F12" s="160"/>
      <c r="G12" s="203"/>
      <c r="H12" s="46"/>
      <c r="I12" s="124"/>
      <c r="J12" s="558"/>
      <c r="K12" s="558"/>
      <c r="L12" s="558"/>
      <c r="M12" s="558"/>
      <c r="N12" s="199"/>
    </row>
    <row r="13" spans="2:14" ht="15.75" customHeight="1">
      <c r="B13" s="191"/>
      <c r="C13" s="192"/>
      <c r="D13" s="160" t="s">
        <v>48</v>
      </c>
      <c r="E13" s="160"/>
      <c r="F13" s="192"/>
      <c r="G13" s="203"/>
      <c r="H13" s="46"/>
      <c r="I13" s="124"/>
      <c r="J13" s="558"/>
      <c r="K13" s="558"/>
      <c r="L13" s="558"/>
      <c r="M13" s="558"/>
      <c r="N13" s="170"/>
    </row>
    <row r="14" spans="2:14" ht="15.75" customHeight="1">
      <c r="B14" s="191"/>
      <c r="C14" s="192"/>
      <c r="D14" s="192"/>
      <c r="E14" s="160" t="s">
        <v>189</v>
      </c>
      <c r="F14" s="160"/>
      <c r="G14" s="182" t="s">
        <v>309</v>
      </c>
      <c r="H14" s="13"/>
      <c r="I14" s="88">
        <v>652</v>
      </c>
      <c r="J14" s="707">
        <f>+'A4 - Operations'!N30</f>
        <v>0</v>
      </c>
      <c r="K14" s="693">
        <f>+'B1 - Revenue and Expenses'!I32</f>
        <v>0</v>
      </c>
      <c r="L14" s="706"/>
      <c r="M14" s="693">
        <f>SUM(J14:L14)</f>
        <v>0</v>
      </c>
      <c r="N14" s="170"/>
    </row>
    <row r="15" spans="2:14" ht="15.75" customHeight="1">
      <c r="B15" s="191"/>
      <c r="C15" s="192"/>
      <c r="D15" s="192"/>
      <c r="E15" s="160" t="s">
        <v>698</v>
      </c>
      <c r="F15" s="160"/>
      <c r="G15" s="204"/>
      <c r="H15" s="18"/>
      <c r="I15" s="88">
        <v>654</v>
      </c>
      <c r="J15" s="708"/>
      <c r="K15" s="706"/>
      <c r="L15" s="706"/>
      <c r="M15" s="693">
        <f>SUM(J15:L15)</f>
        <v>0</v>
      </c>
      <c r="N15" s="170"/>
    </row>
    <row r="16" spans="2:14" ht="15.75" customHeight="1">
      <c r="B16" s="191"/>
      <c r="C16" s="192"/>
      <c r="D16" s="192"/>
      <c r="E16" s="160" t="s">
        <v>34</v>
      </c>
      <c r="F16" s="710"/>
      <c r="G16" s="204"/>
      <c r="H16" s="18"/>
      <c r="I16" s="88">
        <v>655</v>
      </c>
      <c r="J16" s="708"/>
      <c r="K16" s="706"/>
      <c r="L16" s="706"/>
      <c r="M16" s="693">
        <f>SUM(J16:L16)</f>
        <v>0</v>
      </c>
      <c r="N16" s="170"/>
    </row>
    <row r="17" spans="2:14" ht="15.75" customHeight="1">
      <c r="B17" s="191"/>
      <c r="C17" s="192"/>
      <c r="D17" s="192"/>
      <c r="E17" s="160" t="s">
        <v>34</v>
      </c>
      <c r="F17" s="1020"/>
      <c r="G17" s="204"/>
      <c r="H17" s="18"/>
      <c r="I17" s="88">
        <v>656</v>
      </c>
      <c r="J17" s="708"/>
      <c r="K17" s="706"/>
      <c r="L17" s="706"/>
      <c r="M17" s="693">
        <f>SUM(J17:L17)</f>
        <v>0</v>
      </c>
      <c r="N17" s="170"/>
    </row>
    <row r="18" spans="2:14" ht="8.25" customHeight="1">
      <c r="B18" s="191"/>
      <c r="C18" s="192"/>
      <c r="D18" s="192"/>
      <c r="E18" s="160"/>
      <c r="F18" s="160"/>
      <c r="G18" s="203"/>
      <c r="H18" s="46"/>
      <c r="I18" s="124"/>
      <c r="J18" s="558"/>
      <c r="K18" s="558"/>
      <c r="L18" s="558"/>
      <c r="M18" s="558"/>
      <c r="N18" s="170"/>
    </row>
    <row r="19" spans="2:14" ht="15.75" customHeight="1">
      <c r="B19" s="179"/>
      <c r="C19" s="160"/>
      <c r="D19" s="160"/>
      <c r="E19" s="160"/>
      <c r="F19" s="160" t="s">
        <v>206</v>
      </c>
      <c r="G19" s="182" t="s">
        <v>273</v>
      </c>
      <c r="H19" s="9"/>
      <c r="I19" s="88">
        <v>660</v>
      </c>
      <c r="J19" s="703">
        <f>SUM(J11:J17)</f>
        <v>0</v>
      </c>
      <c r="K19" s="703">
        <f>SUM(K11:K17)</f>
        <v>0</v>
      </c>
      <c r="L19" s="703">
        <f>SUM(L11:L17)</f>
        <v>0</v>
      </c>
      <c r="M19" s="703">
        <f>SUM(M11:M17)</f>
        <v>0</v>
      </c>
      <c r="N19" s="170"/>
    </row>
    <row r="20" spans="2:14" ht="6" customHeight="1">
      <c r="B20" s="191"/>
      <c r="C20" s="192"/>
      <c r="D20" s="192"/>
      <c r="E20" s="160" t="s">
        <v>0</v>
      </c>
      <c r="F20" s="160"/>
      <c r="G20" s="203"/>
      <c r="H20" s="184"/>
      <c r="I20" s="124"/>
      <c r="J20" s="558"/>
      <c r="K20" s="558"/>
      <c r="L20" s="558"/>
      <c r="M20" s="558"/>
      <c r="N20" s="199"/>
    </row>
    <row r="21" spans="2:14" ht="15.75" customHeight="1">
      <c r="B21" s="179"/>
      <c r="C21" s="160"/>
      <c r="D21" s="160" t="s">
        <v>142</v>
      </c>
      <c r="E21" s="192"/>
      <c r="F21" s="160"/>
      <c r="G21" s="182"/>
      <c r="H21" s="215"/>
      <c r="I21" s="192"/>
      <c r="J21" s="561"/>
      <c r="K21" s="561"/>
      <c r="L21" s="561"/>
      <c r="M21" s="561"/>
      <c r="N21" s="199"/>
    </row>
    <row r="22" spans="2:14" ht="15.75" customHeight="1">
      <c r="B22" s="179"/>
      <c r="C22" s="160"/>
      <c r="D22" s="160"/>
      <c r="E22" s="1077"/>
      <c r="F22" s="1077"/>
      <c r="G22" s="182"/>
      <c r="H22" s="89"/>
      <c r="I22" s="88">
        <v>671</v>
      </c>
      <c r="J22" s="709"/>
      <c r="K22" s="706"/>
      <c r="L22" s="706"/>
      <c r="M22" s="693">
        <f aca="true" t="shared" si="0" ref="M22:M33">SUM(J22:L22)</f>
        <v>0</v>
      </c>
      <c r="N22" s="199"/>
    </row>
    <row r="23" spans="2:14" ht="15.75" customHeight="1">
      <c r="B23" s="179"/>
      <c r="C23" s="160"/>
      <c r="D23" s="160"/>
      <c r="E23" s="1076"/>
      <c r="F23" s="1076"/>
      <c r="G23" s="182"/>
      <c r="H23" s="89"/>
      <c r="I23" s="88">
        <v>672</v>
      </c>
      <c r="J23" s="706"/>
      <c r="K23" s="706"/>
      <c r="L23" s="706"/>
      <c r="M23" s="693">
        <f t="shared" si="0"/>
        <v>0</v>
      </c>
      <c r="N23" s="199"/>
    </row>
    <row r="24" spans="2:14" ht="15.75" customHeight="1">
      <c r="B24" s="179"/>
      <c r="C24" s="160"/>
      <c r="D24" s="160"/>
      <c r="E24" s="1076"/>
      <c r="F24" s="1076"/>
      <c r="G24" s="182"/>
      <c r="H24" s="89"/>
      <c r="I24" s="88">
        <v>673</v>
      </c>
      <c r="J24" s="706"/>
      <c r="K24" s="706"/>
      <c r="L24" s="706"/>
      <c r="M24" s="693">
        <f t="shared" si="0"/>
        <v>0</v>
      </c>
      <c r="N24" s="199"/>
    </row>
    <row r="25" spans="2:14" ht="15.75" customHeight="1">
      <c r="B25" s="179"/>
      <c r="C25" s="160"/>
      <c r="D25" s="160"/>
      <c r="E25" s="1076"/>
      <c r="F25" s="1076"/>
      <c r="G25" s="182"/>
      <c r="H25" s="89"/>
      <c r="I25" s="88">
        <v>674</v>
      </c>
      <c r="J25" s="706"/>
      <c r="K25" s="706"/>
      <c r="L25" s="706"/>
      <c r="M25" s="693">
        <f t="shared" si="0"/>
        <v>0</v>
      </c>
      <c r="N25" s="199"/>
    </row>
    <row r="26" spans="2:14" ht="15.75" customHeight="1">
      <c r="B26" s="179"/>
      <c r="C26" s="160"/>
      <c r="D26" s="160"/>
      <c r="E26" s="1076"/>
      <c r="F26" s="1076"/>
      <c r="G26" s="182"/>
      <c r="H26" s="89"/>
      <c r="I26" s="88">
        <v>675</v>
      </c>
      <c r="J26" s="706"/>
      <c r="K26" s="706"/>
      <c r="L26" s="706"/>
      <c r="M26" s="693">
        <f t="shared" si="0"/>
        <v>0</v>
      </c>
      <c r="N26" s="199"/>
    </row>
    <row r="27" spans="2:14" ht="15.75" customHeight="1">
      <c r="B27" s="179"/>
      <c r="C27" s="160"/>
      <c r="D27" s="160"/>
      <c r="E27" s="1076"/>
      <c r="F27" s="1076"/>
      <c r="G27" s="182"/>
      <c r="H27" s="89"/>
      <c r="I27" s="88">
        <v>676</v>
      </c>
      <c r="J27" s="706"/>
      <c r="K27" s="706"/>
      <c r="L27" s="706"/>
      <c r="M27" s="693">
        <f t="shared" si="0"/>
        <v>0</v>
      </c>
      <c r="N27" s="199"/>
    </row>
    <row r="28" spans="2:14" ht="15.75" customHeight="1">
      <c r="B28" s="179"/>
      <c r="C28" s="160"/>
      <c r="D28" s="160"/>
      <c r="E28" s="1076"/>
      <c r="F28" s="1076"/>
      <c r="G28" s="182"/>
      <c r="H28" s="89"/>
      <c r="I28" s="88">
        <v>677</v>
      </c>
      <c r="J28" s="706"/>
      <c r="K28" s="706"/>
      <c r="L28" s="706"/>
      <c r="M28" s="693">
        <f t="shared" si="0"/>
        <v>0</v>
      </c>
      <c r="N28" s="199"/>
    </row>
    <row r="29" spans="2:14" ht="15.75" customHeight="1">
      <c r="B29" s="179"/>
      <c r="C29" s="160"/>
      <c r="D29" s="160"/>
      <c r="E29" s="1076"/>
      <c r="F29" s="1076"/>
      <c r="G29" s="182"/>
      <c r="H29" s="89"/>
      <c r="I29" s="88">
        <v>678</v>
      </c>
      <c r="J29" s="706"/>
      <c r="K29" s="706"/>
      <c r="L29" s="706"/>
      <c r="M29" s="693">
        <f t="shared" si="0"/>
        <v>0</v>
      </c>
      <c r="N29" s="199"/>
    </row>
    <row r="30" spans="2:14" ht="15.75" customHeight="1">
      <c r="B30" s="179"/>
      <c r="C30" s="160"/>
      <c r="D30" s="160"/>
      <c r="E30" s="1076"/>
      <c r="F30" s="1076"/>
      <c r="G30" s="182"/>
      <c r="H30" s="89"/>
      <c r="I30" s="88">
        <v>679</v>
      </c>
      <c r="J30" s="706"/>
      <c r="K30" s="706"/>
      <c r="L30" s="706"/>
      <c r="M30" s="693">
        <f t="shared" si="0"/>
        <v>0</v>
      </c>
      <c r="N30" s="199"/>
    </row>
    <row r="31" spans="2:14" ht="15.75" customHeight="1">
      <c r="B31" s="179"/>
      <c r="C31" s="160"/>
      <c r="D31" s="160"/>
      <c r="E31" s="1076"/>
      <c r="F31" s="1076"/>
      <c r="G31" s="182"/>
      <c r="H31" s="89"/>
      <c r="I31" s="88">
        <v>680</v>
      </c>
      <c r="J31" s="706"/>
      <c r="K31" s="706"/>
      <c r="L31" s="706"/>
      <c r="M31" s="693">
        <f t="shared" si="0"/>
        <v>0</v>
      </c>
      <c r="N31" s="199"/>
    </row>
    <row r="32" spans="2:14" ht="15.75" customHeight="1">
      <c r="B32" s="179"/>
      <c r="C32" s="160"/>
      <c r="D32" s="160"/>
      <c r="E32" s="1076"/>
      <c r="F32" s="1076"/>
      <c r="G32" s="182"/>
      <c r="H32" s="89"/>
      <c r="I32" s="88">
        <v>681</v>
      </c>
      <c r="J32" s="706"/>
      <c r="K32" s="706"/>
      <c r="L32" s="706"/>
      <c r="M32" s="693">
        <f t="shared" si="0"/>
        <v>0</v>
      </c>
      <c r="N32" s="199"/>
    </row>
    <row r="33" spans="2:14" ht="15.75" customHeight="1">
      <c r="B33" s="179"/>
      <c r="C33" s="160"/>
      <c r="D33" s="160"/>
      <c r="E33" s="1076"/>
      <c r="F33" s="1076"/>
      <c r="G33" s="182"/>
      <c r="H33" s="89"/>
      <c r="I33" s="88">
        <v>682</v>
      </c>
      <c r="J33" s="706"/>
      <c r="K33" s="706"/>
      <c r="L33" s="706"/>
      <c r="M33" s="693">
        <f t="shared" si="0"/>
        <v>0</v>
      </c>
      <c r="N33" s="199"/>
    </row>
    <row r="34" spans="2:14" ht="15.75" customHeight="1">
      <c r="B34" s="179"/>
      <c r="C34" s="160"/>
      <c r="D34" s="160"/>
      <c r="E34" s="1076"/>
      <c r="F34" s="1076"/>
      <c r="G34" s="182"/>
      <c r="H34" s="89"/>
      <c r="I34" s="88">
        <v>683</v>
      </c>
      <c r="J34" s="706"/>
      <c r="K34" s="706"/>
      <c r="L34" s="706"/>
      <c r="M34" s="693">
        <f>SUM(J34:L34)</f>
        <v>0</v>
      </c>
      <c r="N34" s="199"/>
    </row>
    <row r="35" spans="2:14" ht="9" customHeight="1">
      <c r="B35" s="191"/>
      <c r="C35" s="192"/>
      <c r="D35" s="192"/>
      <c r="E35" s="160"/>
      <c r="F35" s="160"/>
      <c r="G35" s="203"/>
      <c r="H35" s="45"/>
      <c r="I35" s="124"/>
      <c r="J35" s="558"/>
      <c r="K35" s="558"/>
      <c r="L35" s="558"/>
      <c r="M35" s="558"/>
      <c r="N35" s="199"/>
    </row>
    <row r="36" spans="2:14" ht="15" customHeight="1">
      <c r="B36" s="191"/>
      <c r="C36" s="192"/>
      <c r="D36" s="192"/>
      <c r="E36" s="160"/>
      <c r="F36" s="160" t="s">
        <v>91</v>
      </c>
      <c r="G36" s="182" t="s">
        <v>225</v>
      </c>
      <c r="H36" s="9"/>
      <c r="I36" s="88">
        <v>685</v>
      </c>
      <c r="J36" s="703">
        <f>SUM(J22:J34)</f>
        <v>0</v>
      </c>
      <c r="K36" s="703">
        <f>SUM(K22:K34)</f>
        <v>0</v>
      </c>
      <c r="L36" s="703">
        <f>SUM(L22:L34)</f>
        <v>0</v>
      </c>
      <c r="M36" s="703">
        <f>SUM(M22:M34)</f>
        <v>0</v>
      </c>
      <c r="N36" s="199"/>
    </row>
    <row r="37" spans="2:14" ht="8.25" customHeight="1">
      <c r="B37" s="191"/>
      <c r="C37" s="192"/>
      <c r="D37" s="192"/>
      <c r="E37" s="160"/>
      <c r="F37" s="160"/>
      <c r="G37" s="203"/>
      <c r="H37" s="45"/>
      <c r="I37" s="124"/>
      <c r="J37" s="558"/>
      <c r="K37" s="558"/>
      <c r="L37" s="558"/>
      <c r="M37" s="558"/>
      <c r="N37" s="199"/>
    </row>
    <row r="38" spans="2:14" ht="15.75" customHeight="1" thickBot="1">
      <c r="B38" s="179"/>
      <c r="C38" s="160" t="s">
        <v>49</v>
      </c>
      <c r="D38" s="160"/>
      <c r="E38" s="160"/>
      <c r="F38" s="160"/>
      <c r="G38" s="182" t="s">
        <v>274</v>
      </c>
      <c r="H38" s="19"/>
      <c r="I38" s="88">
        <v>690</v>
      </c>
      <c r="J38" s="704">
        <f>J19-J36</f>
        <v>0</v>
      </c>
      <c r="K38" s="704">
        <f>K19-K36</f>
        <v>0</v>
      </c>
      <c r="L38" s="704">
        <f>L19-L36</f>
        <v>0</v>
      </c>
      <c r="M38" s="704">
        <f>M19-M36</f>
        <v>0</v>
      </c>
      <c r="N38" s="199" t="s">
        <v>0</v>
      </c>
    </row>
    <row r="39" spans="2:14" ht="15.75" customHeight="1" thickTop="1">
      <c r="B39" s="191"/>
      <c r="C39" s="192"/>
      <c r="D39" s="192"/>
      <c r="E39" s="160"/>
      <c r="F39" s="160"/>
      <c r="G39" s="203"/>
      <c r="H39" s="45"/>
      <c r="I39" s="124"/>
      <c r="J39" s="558"/>
      <c r="K39" s="558"/>
      <c r="L39" s="558"/>
      <c r="M39" s="558"/>
      <c r="N39" s="199"/>
    </row>
    <row r="40" spans="2:14" ht="15.75" customHeight="1">
      <c r="B40" s="179"/>
      <c r="C40" s="160" t="s">
        <v>50</v>
      </c>
      <c r="D40" s="160"/>
      <c r="E40" s="160"/>
      <c r="F40" s="160"/>
      <c r="G40" s="203"/>
      <c r="H40" s="45"/>
      <c r="I40" s="124"/>
      <c r="J40" s="558"/>
      <c r="K40" s="558"/>
      <c r="L40" s="558"/>
      <c r="M40" s="558"/>
      <c r="N40" s="199"/>
    </row>
    <row r="41" spans="2:14" ht="15.75" customHeight="1" thickBot="1">
      <c r="B41" s="191"/>
      <c r="C41" s="192"/>
      <c r="D41" s="192"/>
      <c r="E41" s="160" t="s">
        <v>51</v>
      </c>
      <c r="F41" s="160"/>
      <c r="G41" s="182" t="s">
        <v>82</v>
      </c>
      <c r="H41" s="13"/>
      <c r="I41" s="88">
        <v>695</v>
      </c>
      <c r="J41" s="898"/>
      <c r="K41" s="899"/>
      <c r="L41" s="899"/>
      <c r="M41" s="711">
        <f>IF(J41+K41+L41='A3 - Fin Position'!O11,'A3 - Fin Position'!O11,"ERROR")</f>
        <v>0</v>
      </c>
      <c r="N41" s="199"/>
    </row>
    <row r="42" spans="2:14" ht="7.5" customHeight="1" thickTop="1">
      <c r="B42" s="191"/>
      <c r="C42" s="192"/>
      <c r="D42" s="192"/>
      <c r="E42" s="160"/>
      <c r="F42" s="160"/>
      <c r="G42" s="203"/>
      <c r="H42" s="192"/>
      <c r="I42" s="124"/>
      <c r="J42" s="561"/>
      <c r="K42" s="561"/>
      <c r="L42" s="561"/>
      <c r="M42" s="561"/>
      <c r="N42" s="199"/>
    </row>
    <row r="43" spans="2:14" ht="15.75" customHeight="1" thickBot="1">
      <c r="B43" s="179"/>
      <c r="C43" s="160" t="s">
        <v>389</v>
      </c>
      <c r="D43" s="160"/>
      <c r="E43" s="160"/>
      <c r="F43" s="160"/>
      <c r="G43" s="182" t="s">
        <v>226</v>
      </c>
      <c r="H43" s="20"/>
      <c r="I43" s="88">
        <v>699</v>
      </c>
      <c r="J43" s="704">
        <f>+(J38-J41)</f>
        <v>0</v>
      </c>
      <c r="K43" s="704">
        <f>+(K38-K41)</f>
        <v>0</v>
      </c>
      <c r="L43" s="704">
        <f>+(L38-L41)</f>
        <v>0</v>
      </c>
      <c r="M43" s="704">
        <f>+(M38-M41)</f>
        <v>0</v>
      </c>
      <c r="N43" s="199" t="s">
        <v>0</v>
      </c>
    </row>
    <row r="44" spans="2:14" ht="15.75" customHeight="1">
      <c r="B44" s="191"/>
      <c r="C44" s="192"/>
      <c r="D44" s="192"/>
      <c r="E44" s="160"/>
      <c r="F44" s="160"/>
      <c r="G44" s="212"/>
      <c r="H44" s="71"/>
      <c r="I44" s="160"/>
      <c r="J44" s="188"/>
      <c r="K44" s="188"/>
      <c r="L44" s="188"/>
      <c r="M44" s="188"/>
      <c r="N44" s="199"/>
    </row>
    <row r="45" spans="2:14" ht="15.75" customHeight="1">
      <c r="B45" s="171"/>
      <c r="C45" s="124"/>
      <c r="D45" s="192"/>
      <c r="E45" s="192"/>
      <c r="F45" s="192"/>
      <c r="G45" s="192"/>
      <c r="H45" s="66"/>
      <c r="I45" s="192"/>
      <c r="J45" s="192"/>
      <c r="K45" s="192"/>
      <c r="L45" s="192"/>
      <c r="M45" s="192"/>
      <c r="N45" s="199"/>
    </row>
    <row r="46" spans="2:14" ht="15" customHeight="1">
      <c r="B46" s="205"/>
      <c r="C46" s="206" t="s">
        <v>52</v>
      </c>
      <c r="D46" s="209"/>
      <c r="E46" s="209"/>
      <c r="F46" s="210"/>
      <c r="G46" s="210"/>
      <c r="H46" s="72"/>
      <c r="I46" s="210"/>
      <c r="J46" s="210"/>
      <c r="K46" s="210"/>
      <c r="L46" s="210"/>
      <c r="M46" s="210"/>
      <c r="N46" s="213"/>
    </row>
    <row r="47" spans="2:14" ht="25.5">
      <c r="B47" s="207"/>
      <c r="C47" s="208"/>
      <c r="D47" s="208" t="s">
        <v>237</v>
      </c>
      <c r="E47" s="208"/>
      <c r="F47" s="211"/>
      <c r="G47" s="211"/>
      <c r="H47" s="73"/>
      <c r="I47" s="211"/>
      <c r="J47" s="211"/>
      <c r="K47" s="211"/>
      <c r="L47" s="211"/>
      <c r="M47" s="211"/>
      <c r="N47" s="138"/>
    </row>
    <row r="48" spans="2:14" ht="80.25" customHeight="1">
      <c r="B48" s="207"/>
      <c r="C48" s="1078"/>
      <c r="D48" s="1079"/>
      <c r="E48" s="1079"/>
      <c r="F48" s="1079"/>
      <c r="G48" s="1079"/>
      <c r="H48" s="1079"/>
      <c r="I48" s="1079"/>
      <c r="J48" s="1079"/>
      <c r="K48" s="1079"/>
      <c r="L48" s="1079"/>
      <c r="M48" s="1080"/>
      <c r="N48" s="138"/>
    </row>
    <row r="49" spans="2:14" ht="8.25" customHeight="1" thickBot="1">
      <c r="B49" s="193"/>
      <c r="C49" s="194"/>
      <c r="D49" s="195"/>
      <c r="E49" s="194"/>
      <c r="F49" s="196"/>
      <c r="G49" s="196"/>
      <c r="H49" s="196"/>
      <c r="I49" s="196"/>
      <c r="J49" s="196"/>
      <c r="K49" s="196"/>
      <c r="L49" s="196"/>
      <c r="M49" s="196"/>
      <c r="N49" s="201"/>
    </row>
    <row r="50" spans="2:14" ht="13.5" thickTop="1">
      <c r="B50" s="10"/>
      <c r="C50" s="380" t="str">
        <f>+VersionDate</f>
        <v>MMAH 10/12</v>
      </c>
      <c r="D50" s="8"/>
      <c r="E50" s="8"/>
      <c r="F50" s="8"/>
      <c r="G50" s="21"/>
      <c r="H50" s="21"/>
      <c r="I50" s="8"/>
      <c r="J50" s="8"/>
      <c r="K50" s="8"/>
      <c r="L50" s="8"/>
      <c r="M50" s="8"/>
      <c r="N50" s="11"/>
    </row>
  </sheetData>
  <sheetProtection password="CCBE" sheet="1" selectLockedCells="1"/>
  <mergeCells count="14">
    <mergeCell ref="E30:F30"/>
    <mergeCell ref="E31:F31"/>
    <mergeCell ref="E32:F32"/>
    <mergeCell ref="E33:F33"/>
    <mergeCell ref="E26:F26"/>
    <mergeCell ref="E22:F22"/>
    <mergeCell ref="E23:F23"/>
    <mergeCell ref="E24:F24"/>
    <mergeCell ref="E25:F25"/>
    <mergeCell ref="C48:M48"/>
    <mergeCell ref="E27:F27"/>
    <mergeCell ref="E28:F28"/>
    <mergeCell ref="E29:F29"/>
    <mergeCell ref="E34:F34"/>
  </mergeCells>
  <printOptions/>
  <pageMargins left="0.66" right="0.5" top="0.75" bottom="0.5" header="0" footer="0.2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53"/>
  <sheetViews>
    <sheetView showRowColHeaders="0" showZeros="0" zoomScalePageLayoutView="0" workbookViewId="0" topLeftCell="A1">
      <selection activeCell="C21" sqref="C21"/>
    </sheetView>
  </sheetViews>
  <sheetFormatPr defaultColWidth="9.140625" defaultRowHeight="12.75"/>
  <cols>
    <col min="1" max="1" width="2.8515625" style="0" customWidth="1"/>
    <col min="2" max="2" width="8.140625" style="0" customWidth="1"/>
    <col min="3" max="3" width="21.28125" style="0" customWidth="1"/>
    <col min="5" max="5" width="5.421875" style="0" customWidth="1"/>
    <col min="6" max="28" width="5.00390625" style="0" customWidth="1"/>
    <col min="29" max="29" width="8.7109375" style="0" customWidth="1"/>
  </cols>
  <sheetData>
    <row r="1" spans="1:55" ht="6.75" customHeight="1" thickBot="1">
      <c r="A1" s="791"/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</row>
    <row r="2" spans="1:46" ht="21.75" customHeight="1" thickTop="1">
      <c r="A2" s="28"/>
      <c r="B2" s="55"/>
      <c r="C2" s="424"/>
      <c r="D2" s="424"/>
      <c r="E2" s="426"/>
      <c r="F2" s="426"/>
      <c r="G2" s="427"/>
      <c r="H2" s="628"/>
      <c r="I2" s="628"/>
      <c r="J2" s="427"/>
      <c r="K2" s="507"/>
      <c r="L2" s="629"/>
      <c r="M2" s="629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50" t="s">
        <v>59</v>
      </c>
      <c r="AD2" s="63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5"/>
    </row>
    <row r="3" spans="1:46" ht="20.25" customHeight="1">
      <c r="A3" s="428" t="s">
        <v>0</v>
      </c>
      <c r="B3" s="429"/>
      <c r="C3" s="429"/>
      <c r="D3" s="429"/>
      <c r="E3" s="431"/>
      <c r="F3" s="431"/>
      <c r="G3" s="432"/>
      <c r="H3" s="632"/>
      <c r="I3" s="632"/>
      <c r="J3" s="432"/>
      <c r="K3" s="508"/>
      <c r="L3" s="633"/>
      <c r="M3" s="633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789" t="s">
        <v>60</v>
      </c>
      <c r="AD3" s="635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  <c r="AT3" s="75"/>
    </row>
    <row r="4" spans="1:46" ht="21" customHeight="1">
      <c r="A4" s="428"/>
      <c r="B4" s="429"/>
      <c r="C4" s="636"/>
      <c r="D4" s="1103"/>
      <c r="E4" s="1103"/>
      <c r="F4" s="1103"/>
      <c r="G4" s="1103"/>
      <c r="H4" s="1103"/>
      <c r="I4" s="1103"/>
      <c r="J4" s="1103"/>
      <c r="K4" s="508"/>
      <c r="L4" s="633"/>
      <c r="M4" s="633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789"/>
      <c r="AD4" s="635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5"/>
    </row>
    <row r="5" spans="1:46" ht="17.25" customHeight="1">
      <c r="A5" s="684"/>
      <c r="B5" s="377" t="s">
        <v>247</v>
      </c>
      <c r="C5" s="676">
        <f>+YearEnd</f>
        <v>41274</v>
      </c>
      <c r="D5" s="1104"/>
      <c r="E5" s="1105"/>
      <c r="F5" s="1105"/>
      <c r="G5" s="1105"/>
      <c r="H5" s="1105"/>
      <c r="I5" s="637"/>
      <c r="J5" s="632"/>
      <c r="K5" s="509"/>
      <c r="L5" s="432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57">
        <f>+CorpName</f>
        <v>0</v>
      </c>
      <c r="AD5" s="635"/>
      <c r="AE5" s="791"/>
      <c r="AF5" s="791"/>
      <c r="AG5" s="791"/>
      <c r="AH5" s="791"/>
      <c r="AI5" s="791"/>
      <c r="AJ5" s="791"/>
      <c r="AK5" s="791"/>
      <c r="AL5" s="791"/>
      <c r="AM5" s="791"/>
      <c r="AN5" s="791"/>
      <c r="AO5" s="791"/>
      <c r="AP5" s="791"/>
      <c r="AQ5" s="791"/>
      <c r="AR5" s="791"/>
      <c r="AS5" s="791"/>
      <c r="AT5" s="75"/>
    </row>
    <row r="6" spans="1:46" ht="4.5" customHeight="1">
      <c r="A6" s="638"/>
      <c r="B6" s="639"/>
      <c r="C6" s="639"/>
      <c r="D6" s="640"/>
      <c r="E6" s="641"/>
      <c r="F6" s="641"/>
      <c r="G6" s="436"/>
      <c r="H6" s="642"/>
      <c r="I6" s="642"/>
      <c r="J6" s="436"/>
      <c r="K6" s="509"/>
      <c r="L6" s="432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5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1"/>
      <c r="AP6" s="791"/>
      <c r="AQ6" s="791"/>
      <c r="AR6" s="791"/>
      <c r="AS6" s="791"/>
      <c r="AT6" s="75"/>
    </row>
    <row r="7" spans="1:46" ht="16.5" thickBot="1">
      <c r="A7" s="152"/>
      <c r="B7" s="154" t="s">
        <v>799</v>
      </c>
      <c r="C7" s="154"/>
      <c r="D7" s="154"/>
      <c r="E7" s="155"/>
      <c r="F7" s="155"/>
      <c r="G7" s="156"/>
      <c r="H7" s="155"/>
      <c r="I7" s="155"/>
      <c r="J7" s="352"/>
      <c r="K7" s="510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 t="s">
        <v>408</v>
      </c>
      <c r="AD7" s="177"/>
      <c r="AE7" s="791"/>
      <c r="AF7" s="791"/>
      <c r="AG7" s="791"/>
      <c r="AH7" s="791"/>
      <c r="AI7" s="791"/>
      <c r="AJ7" s="791"/>
      <c r="AK7" s="791"/>
      <c r="AL7" s="791"/>
      <c r="AM7" s="791"/>
      <c r="AN7" s="791"/>
      <c r="AO7" s="791"/>
      <c r="AP7" s="791"/>
      <c r="AQ7" s="791"/>
      <c r="AR7" s="791"/>
      <c r="AS7" s="791"/>
      <c r="AT7" s="75"/>
    </row>
    <row r="8" spans="1:46" ht="6" customHeight="1" thickBot="1" thickTop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1"/>
      <c r="AG8" s="791"/>
      <c r="AH8" s="791"/>
      <c r="AI8" s="791"/>
      <c r="AJ8" s="791"/>
      <c r="AK8" s="791"/>
      <c r="AL8" s="791"/>
      <c r="AM8" s="791"/>
      <c r="AN8" s="791"/>
      <c r="AO8" s="791"/>
      <c r="AP8" s="791"/>
      <c r="AQ8" s="791"/>
      <c r="AR8" s="791"/>
      <c r="AS8" s="791"/>
      <c r="AT8" s="75"/>
    </row>
    <row r="9" spans="1:46" ht="2.25" customHeight="1" thickTop="1">
      <c r="A9" s="511"/>
      <c r="B9" s="512"/>
      <c r="C9" s="512"/>
      <c r="D9" s="512"/>
      <c r="E9" s="1098"/>
      <c r="F9" s="1099"/>
      <c r="G9" s="1098"/>
      <c r="H9" s="1099"/>
      <c r="I9" s="1098"/>
      <c r="J9" s="1099"/>
      <c r="K9" s="1098"/>
      <c r="L9" s="1099"/>
      <c r="M9" s="1098"/>
      <c r="N9" s="1099"/>
      <c r="O9" s="1098"/>
      <c r="P9" s="1099"/>
      <c r="Q9" s="1098"/>
      <c r="R9" s="1099"/>
      <c r="S9" s="1098"/>
      <c r="T9" s="1099"/>
      <c r="U9" s="1098"/>
      <c r="V9" s="1099"/>
      <c r="W9" s="1098"/>
      <c r="X9" s="1099"/>
      <c r="Y9" s="1098"/>
      <c r="Z9" s="1099"/>
      <c r="AA9" s="1098"/>
      <c r="AB9" s="1099"/>
      <c r="AC9" s="512"/>
      <c r="AD9" s="513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1"/>
      <c r="AS9" s="791"/>
      <c r="AT9" s="75"/>
    </row>
    <row r="10" spans="1:46" ht="10.5" customHeight="1">
      <c r="A10" s="514"/>
      <c r="B10" s="515"/>
      <c r="C10" s="516"/>
      <c r="D10" s="516"/>
      <c r="E10" s="1094" t="s">
        <v>318</v>
      </c>
      <c r="F10" s="1095"/>
      <c r="G10" s="1094" t="s">
        <v>319</v>
      </c>
      <c r="H10" s="1095"/>
      <c r="I10" s="1094" t="s">
        <v>320</v>
      </c>
      <c r="J10" s="1095"/>
      <c r="K10" s="1094" t="s">
        <v>321</v>
      </c>
      <c r="L10" s="1095"/>
      <c r="M10" s="1094" t="s">
        <v>322</v>
      </c>
      <c r="N10" s="1095"/>
      <c r="O10" s="1094" t="s">
        <v>323</v>
      </c>
      <c r="P10" s="1095"/>
      <c r="Q10" s="1094" t="s">
        <v>324</v>
      </c>
      <c r="R10" s="1095"/>
      <c r="S10" s="1094" t="s">
        <v>325</v>
      </c>
      <c r="T10" s="1095"/>
      <c r="U10" s="1094" t="s">
        <v>326</v>
      </c>
      <c r="V10" s="1095"/>
      <c r="W10" s="1094" t="s">
        <v>327</v>
      </c>
      <c r="X10" s="1095"/>
      <c r="Y10" s="1094" t="s">
        <v>328</v>
      </c>
      <c r="Z10" s="1095"/>
      <c r="AA10" s="1094" t="s">
        <v>329</v>
      </c>
      <c r="AB10" s="1095"/>
      <c r="AC10" s="517"/>
      <c r="AD10" s="519"/>
      <c r="AE10" s="791"/>
      <c r="AF10" s="791"/>
      <c r="AG10" s="791"/>
      <c r="AH10" s="791"/>
      <c r="AI10" s="791"/>
      <c r="AJ10" s="791"/>
      <c r="AK10" s="791"/>
      <c r="AL10" s="791"/>
      <c r="AM10" s="791"/>
      <c r="AN10" s="791"/>
      <c r="AO10" s="791"/>
      <c r="AP10" s="791"/>
      <c r="AQ10" s="791"/>
      <c r="AR10" s="791"/>
      <c r="AS10" s="791"/>
      <c r="AT10" s="75"/>
    </row>
    <row r="11" spans="1:46" ht="12.75">
      <c r="A11" s="514"/>
      <c r="B11" s="518"/>
      <c r="C11" s="518"/>
      <c r="D11" s="518"/>
      <c r="E11" s="1096" t="s">
        <v>217</v>
      </c>
      <c r="F11" s="1097"/>
      <c r="G11" s="1096" t="s">
        <v>217</v>
      </c>
      <c r="H11" s="1097"/>
      <c r="I11" s="1096" t="s">
        <v>217</v>
      </c>
      <c r="J11" s="1097"/>
      <c r="K11" s="1096" t="s">
        <v>217</v>
      </c>
      <c r="L11" s="1097"/>
      <c r="M11" s="1096" t="s">
        <v>217</v>
      </c>
      <c r="N11" s="1097"/>
      <c r="O11" s="1096" t="s">
        <v>217</v>
      </c>
      <c r="P11" s="1097"/>
      <c r="Q11" s="1096" t="s">
        <v>217</v>
      </c>
      <c r="R11" s="1097"/>
      <c r="S11" s="1096" t="s">
        <v>217</v>
      </c>
      <c r="T11" s="1097"/>
      <c r="U11" s="1096" t="s">
        <v>217</v>
      </c>
      <c r="V11" s="1097"/>
      <c r="W11" s="1096" t="s">
        <v>217</v>
      </c>
      <c r="X11" s="1097"/>
      <c r="Y11" s="1096" t="s">
        <v>217</v>
      </c>
      <c r="Z11" s="1097"/>
      <c r="AA11" s="1096" t="s">
        <v>217</v>
      </c>
      <c r="AB11" s="1097"/>
      <c r="AC11" s="517"/>
      <c r="AD11" s="519"/>
      <c r="AE11" s="791"/>
      <c r="AF11" s="791"/>
      <c r="AG11" s="791"/>
      <c r="AH11" s="791"/>
      <c r="AI11" s="791"/>
      <c r="AJ11" s="791"/>
      <c r="AK11" s="791"/>
      <c r="AL11" s="791"/>
      <c r="AM11" s="791"/>
      <c r="AN11" s="791"/>
      <c r="AO11" s="791"/>
      <c r="AP11" s="791"/>
      <c r="AQ11" s="791"/>
      <c r="AR11" s="791"/>
      <c r="AS11" s="791"/>
      <c r="AT11" s="75"/>
    </row>
    <row r="12" spans="1:46" ht="12.75">
      <c r="A12" s="514"/>
      <c r="B12" s="520"/>
      <c r="C12" s="521" t="s">
        <v>153</v>
      </c>
      <c r="D12" s="522" t="s">
        <v>197</v>
      </c>
      <c r="E12" s="523" t="s">
        <v>398</v>
      </c>
      <c r="F12" s="523" t="s">
        <v>399</v>
      </c>
      <c r="G12" s="523" t="s">
        <v>398</v>
      </c>
      <c r="H12" s="523" t="s">
        <v>399</v>
      </c>
      <c r="I12" s="523" t="s">
        <v>398</v>
      </c>
      <c r="J12" s="523" t="s">
        <v>399</v>
      </c>
      <c r="K12" s="523" t="s">
        <v>398</v>
      </c>
      <c r="L12" s="523" t="s">
        <v>399</v>
      </c>
      <c r="M12" s="523" t="s">
        <v>398</v>
      </c>
      <c r="N12" s="523" t="s">
        <v>399</v>
      </c>
      <c r="O12" s="523" t="s">
        <v>398</v>
      </c>
      <c r="P12" s="523" t="s">
        <v>399</v>
      </c>
      <c r="Q12" s="523" t="s">
        <v>398</v>
      </c>
      <c r="R12" s="523" t="s">
        <v>399</v>
      </c>
      <c r="S12" s="523" t="s">
        <v>398</v>
      </c>
      <c r="T12" s="523" t="s">
        <v>399</v>
      </c>
      <c r="U12" s="523" t="s">
        <v>398</v>
      </c>
      <c r="V12" s="523" t="s">
        <v>399</v>
      </c>
      <c r="W12" s="523" t="s">
        <v>398</v>
      </c>
      <c r="X12" s="523" t="s">
        <v>399</v>
      </c>
      <c r="Y12" s="523" t="s">
        <v>398</v>
      </c>
      <c r="Z12" s="523" t="s">
        <v>399</v>
      </c>
      <c r="AA12" s="523" t="s">
        <v>398</v>
      </c>
      <c r="AB12" s="523" t="s">
        <v>399</v>
      </c>
      <c r="AC12" s="523" t="s">
        <v>28</v>
      </c>
      <c r="AD12" s="519"/>
      <c r="AE12" s="791"/>
      <c r="AF12" s="791"/>
      <c r="AG12" s="791"/>
      <c r="AH12" s="791"/>
      <c r="AI12" s="791"/>
      <c r="AJ12" s="791"/>
      <c r="AK12" s="791"/>
      <c r="AL12" s="791"/>
      <c r="AM12" s="791"/>
      <c r="AN12" s="791"/>
      <c r="AO12" s="791"/>
      <c r="AP12" s="791"/>
      <c r="AQ12" s="791"/>
      <c r="AR12" s="791"/>
      <c r="AS12" s="791"/>
      <c r="AT12" s="75"/>
    </row>
    <row r="13" spans="1:46" ht="12.75">
      <c r="A13" s="514"/>
      <c r="B13" s="1100" t="s">
        <v>400</v>
      </c>
      <c r="C13" s="963"/>
      <c r="D13" s="960" t="s">
        <v>540</v>
      </c>
      <c r="E13" s="592"/>
      <c r="F13" s="590"/>
      <c r="G13" s="592"/>
      <c r="H13" s="590"/>
      <c r="I13" s="592"/>
      <c r="J13" s="590"/>
      <c r="K13" s="592"/>
      <c r="L13" s="590"/>
      <c r="M13" s="592"/>
      <c r="N13" s="590"/>
      <c r="O13" s="592"/>
      <c r="P13" s="590"/>
      <c r="Q13" s="592"/>
      <c r="R13" s="590"/>
      <c r="S13" s="592"/>
      <c r="T13" s="590"/>
      <c r="U13" s="592"/>
      <c r="V13" s="590"/>
      <c r="W13" s="592"/>
      <c r="X13" s="590"/>
      <c r="Y13" s="592"/>
      <c r="Z13" s="590"/>
      <c r="AA13" s="592"/>
      <c r="AB13" s="590"/>
      <c r="AC13" s="787">
        <f aca="true" t="shared" si="0" ref="AC13:AC32">+(E13+F13+G13+H13+I13+J13+K13+L13+M13+N13+O13+P13+Q13+R13+S13+T13+U12:U13+V13+W13+X13+Y13+Z13+AA13+AB13)</f>
        <v>0</v>
      </c>
      <c r="AD13" s="519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1"/>
      <c r="AS13" s="791"/>
      <c r="AT13" s="75"/>
    </row>
    <row r="14" spans="1:46" ht="12.75">
      <c r="A14" s="514"/>
      <c r="B14" s="1101"/>
      <c r="C14" s="963"/>
      <c r="D14" s="960" t="s">
        <v>565</v>
      </c>
      <c r="E14" s="592"/>
      <c r="F14" s="590"/>
      <c r="G14" s="592"/>
      <c r="H14" s="590"/>
      <c r="I14" s="592"/>
      <c r="J14" s="590"/>
      <c r="K14" s="592"/>
      <c r="L14" s="590"/>
      <c r="M14" s="592"/>
      <c r="N14" s="590"/>
      <c r="O14" s="592"/>
      <c r="P14" s="590"/>
      <c r="Q14" s="592"/>
      <c r="R14" s="590"/>
      <c r="S14" s="592"/>
      <c r="T14" s="590"/>
      <c r="U14" s="592"/>
      <c r="V14" s="590"/>
      <c r="W14" s="592"/>
      <c r="X14" s="590"/>
      <c r="Y14" s="592"/>
      <c r="Z14" s="590"/>
      <c r="AA14" s="592"/>
      <c r="AB14" s="591"/>
      <c r="AC14" s="787">
        <f t="shared" si="0"/>
        <v>0</v>
      </c>
      <c r="AD14" s="519"/>
      <c r="AE14" s="791"/>
      <c r="AF14" s="791"/>
      <c r="AG14" s="791"/>
      <c r="AH14" s="791"/>
      <c r="AI14" s="791"/>
      <c r="AJ14" s="791"/>
      <c r="AK14" s="791"/>
      <c r="AL14" s="791"/>
      <c r="AM14" s="791"/>
      <c r="AN14" s="791"/>
      <c r="AO14" s="791"/>
      <c r="AP14" s="791"/>
      <c r="AQ14" s="791"/>
      <c r="AR14" s="791"/>
      <c r="AS14" s="791"/>
      <c r="AT14" s="75"/>
    </row>
    <row r="15" spans="1:46" ht="12.75">
      <c r="A15" s="514"/>
      <c r="B15" s="1101"/>
      <c r="C15" s="963"/>
      <c r="D15" s="960" t="s">
        <v>566</v>
      </c>
      <c r="E15" s="592"/>
      <c r="F15" s="590"/>
      <c r="G15" s="592"/>
      <c r="H15" s="590"/>
      <c r="I15" s="592"/>
      <c r="J15" s="590"/>
      <c r="K15" s="592"/>
      <c r="L15" s="590"/>
      <c r="M15" s="592"/>
      <c r="N15" s="590"/>
      <c r="O15" s="592"/>
      <c r="P15" s="590"/>
      <c r="Q15" s="592"/>
      <c r="R15" s="590"/>
      <c r="S15" s="592"/>
      <c r="T15" s="590"/>
      <c r="U15" s="592"/>
      <c r="V15" s="590"/>
      <c r="W15" s="592"/>
      <c r="X15" s="590"/>
      <c r="Y15" s="592"/>
      <c r="Z15" s="590"/>
      <c r="AA15" s="592"/>
      <c r="AB15" s="591"/>
      <c r="AC15" s="787">
        <f t="shared" si="0"/>
        <v>0</v>
      </c>
      <c r="AD15" s="519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791"/>
      <c r="AS15" s="791"/>
      <c r="AT15" s="75"/>
    </row>
    <row r="16" spans="1:46" ht="12.75">
      <c r="A16" s="514"/>
      <c r="B16" s="1101"/>
      <c r="C16" s="963"/>
      <c r="D16" s="960" t="s">
        <v>567</v>
      </c>
      <c r="E16" s="592"/>
      <c r="F16" s="590"/>
      <c r="G16" s="592"/>
      <c r="H16" s="590"/>
      <c r="I16" s="592"/>
      <c r="J16" s="590"/>
      <c r="K16" s="592"/>
      <c r="L16" s="590"/>
      <c r="M16" s="592"/>
      <c r="N16" s="590"/>
      <c r="O16" s="592"/>
      <c r="P16" s="590"/>
      <c r="Q16" s="592"/>
      <c r="R16" s="590"/>
      <c r="S16" s="592"/>
      <c r="T16" s="590"/>
      <c r="U16" s="592"/>
      <c r="V16" s="590"/>
      <c r="W16" s="592"/>
      <c r="X16" s="590"/>
      <c r="Y16" s="592"/>
      <c r="Z16" s="590"/>
      <c r="AA16" s="592"/>
      <c r="AB16" s="591"/>
      <c r="AC16" s="787">
        <f t="shared" si="0"/>
        <v>0</v>
      </c>
      <c r="AD16" s="519"/>
      <c r="AE16" s="791"/>
      <c r="AF16" s="791"/>
      <c r="AG16" s="791"/>
      <c r="AH16" s="791"/>
      <c r="AI16" s="791"/>
      <c r="AJ16" s="791"/>
      <c r="AK16" s="791"/>
      <c r="AL16" s="791"/>
      <c r="AM16" s="791"/>
      <c r="AN16" s="791"/>
      <c r="AO16" s="791"/>
      <c r="AP16" s="791"/>
      <c r="AQ16" s="791"/>
      <c r="AR16" s="791"/>
      <c r="AS16" s="791"/>
      <c r="AT16" s="75"/>
    </row>
    <row r="17" spans="1:46" ht="12.75">
      <c r="A17" s="514"/>
      <c r="B17" s="1101"/>
      <c r="C17" s="963"/>
      <c r="D17" s="960" t="s">
        <v>605</v>
      </c>
      <c r="E17" s="592"/>
      <c r="F17" s="590"/>
      <c r="G17" s="592"/>
      <c r="H17" s="590"/>
      <c r="I17" s="592"/>
      <c r="J17" s="590"/>
      <c r="K17" s="592"/>
      <c r="L17" s="590"/>
      <c r="M17" s="592"/>
      <c r="N17" s="590"/>
      <c r="O17" s="592"/>
      <c r="P17" s="590"/>
      <c r="Q17" s="592"/>
      <c r="R17" s="590"/>
      <c r="S17" s="592"/>
      <c r="T17" s="590"/>
      <c r="U17" s="592"/>
      <c r="V17" s="590"/>
      <c r="W17" s="592"/>
      <c r="X17" s="590"/>
      <c r="Y17" s="592"/>
      <c r="Z17" s="590"/>
      <c r="AA17" s="592"/>
      <c r="AB17" s="591"/>
      <c r="AC17" s="787">
        <f t="shared" si="0"/>
        <v>0</v>
      </c>
      <c r="AD17" s="519"/>
      <c r="AE17" s="791"/>
      <c r="AF17" s="791"/>
      <c r="AG17" s="791"/>
      <c r="AH17" s="791"/>
      <c r="AI17" s="791"/>
      <c r="AJ17" s="791"/>
      <c r="AK17" s="791"/>
      <c r="AL17" s="791"/>
      <c r="AM17" s="791"/>
      <c r="AN17" s="791"/>
      <c r="AO17" s="791"/>
      <c r="AP17" s="791"/>
      <c r="AQ17" s="791"/>
      <c r="AR17" s="791"/>
      <c r="AS17" s="791"/>
      <c r="AT17" s="75"/>
    </row>
    <row r="18" spans="1:46" ht="12.75">
      <c r="A18" s="514"/>
      <c r="B18" s="1101"/>
      <c r="C18" s="963"/>
      <c r="D18" s="960" t="s">
        <v>565</v>
      </c>
      <c r="E18" s="592"/>
      <c r="F18" s="590"/>
      <c r="G18" s="592"/>
      <c r="H18" s="590"/>
      <c r="I18" s="592"/>
      <c r="J18" s="590"/>
      <c r="K18" s="592"/>
      <c r="L18" s="590"/>
      <c r="M18" s="592"/>
      <c r="N18" s="590"/>
      <c r="O18" s="592"/>
      <c r="P18" s="590"/>
      <c r="Q18" s="592"/>
      <c r="R18" s="590"/>
      <c r="S18" s="592"/>
      <c r="T18" s="590"/>
      <c r="U18" s="592"/>
      <c r="V18" s="590"/>
      <c r="W18" s="592"/>
      <c r="X18" s="590"/>
      <c r="Y18" s="592"/>
      <c r="Z18" s="590"/>
      <c r="AA18" s="592"/>
      <c r="AB18" s="591"/>
      <c r="AC18" s="787">
        <f t="shared" si="0"/>
        <v>0</v>
      </c>
      <c r="AD18" s="519"/>
      <c r="AE18" s="791"/>
      <c r="AF18" s="791"/>
      <c r="AG18" s="791"/>
      <c r="AH18" s="791"/>
      <c r="AI18" s="791"/>
      <c r="AJ18" s="791"/>
      <c r="AK18" s="791"/>
      <c r="AL18" s="791"/>
      <c r="AM18" s="791"/>
      <c r="AN18" s="791"/>
      <c r="AO18" s="791"/>
      <c r="AP18" s="791"/>
      <c r="AQ18" s="791"/>
      <c r="AR18" s="791"/>
      <c r="AS18" s="791"/>
      <c r="AT18" s="75"/>
    </row>
    <row r="19" spans="1:46" ht="12.75">
      <c r="A19" s="514"/>
      <c r="B19" s="1101"/>
      <c r="C19" s="963"/>
      <c r="D19" s="960" t="s">
        <v>566</v>
      </c>
      <c r="E19" s="592"/>
      <c r="F19" s="590"/>
      <c r="G19" s="592"/>
      <c r="H19" s="590"/>
      <c r="I19" s="592"/>
      <c r="J19" s="590"/>
      <c r="K19" s="592"/>
      <c r="L19" s="590"/>
      <c r="M19" s="592"/>
      <c r="N19" s="590"/>
      <c r="O19" s="592"/>
      <c r="P19" s="590"/>
      <c r="Q19" s="592"/>
      <c r="R19" s="590"/>
      <c r="S19" s="592"/>
      <c r="T19" s="590"/>
      <c r="U19" s="592"/>
      <c r="V19" s="590"/>
      <c r="W19" s="592"/>
      <c r="X19" s="590"/>
      <c r="Y19" s="592"/>
      <c r="Z19" s="590"/>
      <c r="AA19" s="592"/>
      <c r="AB19" s="591"/>
      <c r="AC19" s="787">
        <f t="shared" si="0"/>
        <v>0</v>
      </c>
      <c r="AD19" s="519"/>
      <c r="AE19" s="791"/>
      <c r="AF19" s="791"/>
      <c r="AG19" s="791"/>
      <c r="AH19" s="791"/>
      <c r="AI19" s="791"/>
      <c r="AJ19" s="791"/>
      <c r="AK19" s="791"/>
      <c r="AL19" s="791"/>
      <c r="AM19" s="791"/>
      <c r="AN19" s="791"/>
      <c r="AO19" s="791"/>
      <c r="AP19" s="791"/>
      <c r="AQ19" s="791"/>
      <c r="AR19" s="791"/>
      <c r="AS19" s="791"/>
      <c r="AT19" s="75"/>
    </row>
    <row r="20" spans="1:46" ht="12.75">
      <c r="A20" s="514"/>
      <c r="B20" s="1101"/>
      <c r="C20" s="963"/>
      <c r="D20" s="960" t="s">
        <v>567</v>
      </c>
      <c r="E20" s="592"/>
      <c r="F20" s="590"/>
      <c r="G20" s="592"/>
      <c r="H20" s="590"/>
      <c r="I20" s="592"/>
      <c r="J20" s="590"/>
      <c r="K20" s="592"/>
      <c r="L20" s="590"/>
      <c r="M20" s="592"/>
      <c r="N20" s="590"/>
      <c r="O20" s="592"/>
      <c r="P20" s="590"/>
      <c r="Q20" s="592"/>
      <c r="R20" s="590"/>
      <c r="S20" s="592"/>
      <c r="T20" s="590"/>
      <c r="U20" s="592"/>
      <c r="V20" s="590"/>
      <c r="W20" s="592"/>
      <c r="X20" s="590"/>
      <c r="Y20" s="592"/>
      <c r="Z20" s="590"/>
      <c r="AA20" s="592"/>
      <c r="AB20" s="591"/>
      <c r="AC20" s="787">
        <f t="shared" si="0"/>
        <v>0</v>
      </c>
      <c r="AD20" s="519"/>
      <c r="AE20" s="791"/>
      <c r="AF20" s="791"/>
      <c r="AG20" s="791"/>
      <c r="AH20" s="791"/>
      <c r="AI20" s="791"/>
      <c r="AJ20" s="791"/>
      <c r="AK20" s="791"/>
      <c r="AL20" s="791"/>
      <c r="AM20" s="791"/>
      <c r="AN20" s="791"/>
      <c r="AO20" s="791"/>
      <c r="AP20" s="791"/>
      <c r="AQ20" s="791"/>
      <c r="AR20" s="791"/>
      <c r="AS20" s="791"/>
      <c r="AT20" s="75"/>
    </row>
    <row r="21" spans="1:46" ht="12.75">
      <c r="A21" s="514"/>
      <c r="B21" s="1101"/>
      <c r="C21" s="963"/>
      <c r="D21" s="960" t="s">
        <v>605</v>
      </c>
      <c r="E21" s="592"/>
      <c r="F21" s="590"/>
      <c r="G21" s="592"/>
      <c r="H21" s="590"/>
      <c r="I21" s="592"/>
      <c r="J21" s="590"/>
      <c r="K21" s="592"/>
      <c r="L21" s="590"/>
      <c r="M21" s="592"/>
      <c r="N21" s="590"/>
      <c r="O21" s="592"/>
      <c r="P21" s="590"/>
      <c r="Q21" s="592"/>
      <c r="R21" s="590"/>
      <c r="S21" s="592"/>
      <c r="T21" s="590"/>
      <c r="U21" s="592"/>
      <c r="V21" s="590"/>
      <c r="W21" s="592"/>
      <c r="X21" s="590"/>
      <c r="Y21" s="592"/>
      <c r="Z21" s="590"/>
      <c r="AA21" s="592"/>
      <c r="AB21" s="591"/>
      <c r="AC21" s="787">
        <f t="shared" si="0"/>
        <v>0</v>
      </c>
      <c r="AD21" s="519"/>
      <c r="AE21" s="791"/>
      <c r="AF21" s="791"/>
      <c r="AG21" s="791"/>
      <c r="AH21" s="791"/>
      <c r="AI21" s="791"/>
      <c r="AJ21" s="791"/>
      <c r="AK21" s="791"/>
      <c r="AL21" s="791"/>
      <c r="AM21" s="791"/>
      <c r="AN21" s="791"/>
      <c r="AO21" s="791"/>
      <c r="AP21" s="791"/>
      <c r="AQ21" s="791"/>
      <c r="AR21" s="791"/>
      <c r="AS21" s="791"/>
      <c r="AT21" s="75"/>
    </row>
    <row r="22" spans="1:46" ht="12.75">
      <c r="A22" s="514"/>
      <c r="B22" s="1101"/>
      <c r="C22" s="963"/>
      <c r="D22" s="961" t="s">
        <v>606</v>
      </c>
      <c r="E22" s="592"/>
      <c r="F22" s="590"/>
      <c r="G22" s="592"/>
      <c r="H22" s="590"/>
      <c r="I22" s="592"/>
      <c r="J22" s="590"/>
      <c r="K22" s="592"/>
      <c r="L22" s="590"/>
      <c r="M22" s="592"/>
      <c r="N22" s="590"/>
      <c r="O22" s="592"/>
      <c r="P22" s="590"/>
      <c r="Q22" s="592"/>
      <c r="R22" s="590"/>
      <c r="S22" s="592"/>
      <c r="T22" s="590"/>
      <c r="U22" s="592"/>
      <c r="V22" s="590"/>
      <c r="W22" s="592"/>
      <c r="X22" s="590"/>
      <c r="Y22" s="592"/>
      <c r="Z22" s="590"/>
      <c r="AA22" s="592"/>
      <c r="AB22" s="591"/>
      <c r="AC22" s="787">
        <f t="shared" si="0"/>
        <v>0</v>
      </c>
      <c r="AD22" s="519"/>
      <c r="AE22" s="791"/>
      <c r="AF22" s="791"/>
      <c r="AG22" s="791"/>
      <c r="AH22" s="791"/>
      <c r="AI22" s="791"/>
      <c r="AJ22" s="791"/>
      <c r="AK22" s="791"/>
      <c r="AL22" s="791"/>
      <c r="AM22" s="791"/>
      <c r="AN22" s="791"/>
      <c r="AO22" s="791"/>
      <c r="AP22" s="791"/>
      <c r="AQ22" s="791"/>
      <c r="AR22" s="791"/>
      <c r="AS22" s="791"/>
      <c r="AT22" s="75"/>
    </row>
    <row r="23" spans="1:46" ht="12.75">
      <c r="A23" s="514"/>
      <c r="B23" s="1101"/>
      <c r="C23" s="963"/>
      <c r="D23" s="961" t="s">
        <v>570</v>
      </c>
      <c r="E23" s="592"/>
      <c r="F23" s="590"/>
      <c r="G23" s="592"/>
      <c r="H23" s="590"/>
      <c r="I23" s="592"/>
      <c r="J23" s="590"/>
      <c r="K23" s="592"/>
      <c r="L23" s="590"/>
      <c r="M23" s="592"/>
      <c r="N23" s="590"/>
      <c r="O23" s="592"/>
      <c r="P23" s="590"/>
      <c r="Q23" s="592"/>
      <c r="R23" s="590"/>
      <c r="S23" s="592"/>
      <c r="T23" s="590"/>
      <c r="U23" s="592"/>
      <c r="V23" s="590"/>
      <c r="W23" s="592"/>
      <c r="X23" s="590"/>
      <c r="Y23" s="592"/>
      <c r="Z23" s="590"/>
      <c r="AA23" s="592"/>
      <c r="AB23" s="591"/>
      <c r="AC23" s="787">
        <f t="shared" si="0"/>
        <v>0</v>
      </c>
      <c r="AD23" s="519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5"/>
    </row>
    <row r="24" spans="1:46" ht="12.75">
      <c r="A24" s="514"/>
      <c r="B24" s="1101"/>
      <c r="C24" s="963"/>
      <c r="D24" s="961" t="s">
        <v>569</v>
      </c>
      <c r="E24" s="592"/>
      <c r="F24" s="590"/>
      <c r="G24" s="592"/>
      <c r="H24" s="590"/>
      <c r="I24" s="592"/>
      <c r="J24" s="590"/>
      <c r="K24" s="592"/>
      <c r="L24" s="590"/>
      <c r="M24" s="592"/>
      <c r="N24" s="590"/>
      <c r="O24" s="592"/>
      <c r="P24" s="590"/>
      <c r="Q24" s="592"/>
      <c r="R24" s="590"/>
      <c r="S24" s="592"/>
      <c r="T24" s="590"/>
      <c r="U24" s="592"/>
      <c r="V24" s="590"/>
      <c r="W24" s="592"/>
      <c r="X24" s="590"/>
      <c r="Y24" s="592"/>
      <c r="Z24" s="590"/>
      <c r="AA24" s="592"/>
      <c r="AB24" s="591"/>
      <c r="AC24" s="787">
        <f t="shared" si="0"/>
        <v>0</v>
      </c>
      <c r="AD24" s="519"/>
      <c r="AE24" s="791"/>
      <c r="AF24" s="791"/>
      <c r="AG24" s="791"/>
      <c r="AH24" s="791"/>
      <c r="AI24" s="791"/>
      <c r="AJ24" s="791"/>
      <c r="AK24" s="791"/>
      <c r="AL24" s="791"/>
      <c r="AM24" s="791"/>
      <c r="AN24" s="791"/>
      <c r="AO24" s="791"/>
      <c r="AP24" s="791"/>
      <c r="AQ24" s="791"/>
      <c r="AR24" s="791"/>
      <c r="AS24" s="791"/>
      <c r="AT24" s="75"/>
    </row>
    <row r="25" spans="1:46" ht="12.75">
      <c r="A25" s="514"/>
      <c r="B25" s="1101"/>
      <c r="C25" s="963"/>
      <c r="D25" s="961" t="s">
        <v>568</v>
      </c>
      <c r="E25" s="592"/>
      <c r="F25" s="590"/>
      <c r="G25" s="592"/>
      <c r="H25" s="590"/>
      <c r="I25" s="592"/>
      <c r="J25" s="590"/>
      <c r="K25" s="592"/>
      <c r="L25" s="590"/>
      <c r="M25" s="592"/>
      <c r="N25" s="590"/>
      <c r="O25" s="592"/>
      <c r="P25" s="590"/>
      <c r="Q25" s="592"/>
      <c r="R25" s="590"/>
      <c r="S25" s="592"/>
      <c r="T25" s="590"/>
      <c r="U25" s="592"/>
      <c r="V25" s="590"/>
      <c r="W25" s="592"/>
      <c r="X25" s="590"/>
      <c r="Y25" s="592"/>
      <c r="Z25" s="590"/>
      <c r="AA25" s="592"/>
      <c r="AB25" s="591"/>
      <c r="AC25" s="787">
        <f t="shared" si="0"/>
        <v>0</v>
      </c>
      <c r="AD25" s="519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1"/>
      <c r="AS25" s="791"/>
      <c r="AT25" s="75"/>
    </row>
    <row r="26" spans="1:46" ht="12.75">
      <c r="A26" s="514"/>
      <c r="B26" s="1101"/>
      <c r="C26" s="963"/>
      <c r="D26" s="961" t="s">
        <v>607</v>
      </c>
      <c r="E26" s="592"/>
      <c r="F26" s="590"/>
      <c r="G26" s="592"/>
      <c r="H26" s="590"/>
      <c r="I26" s="592"/>
      <c r="J26" s="590"/>
      <c r="K26" s="592"/>
      <c r="L26" s="590"/>
      <c r="M26" s="592"/>
      <c r="N26" s="590"/>
      <c r="O26" s="592"/>
      <c r="P26" s="590"/>
      <c r="Q26" s="592"/>
      <c r="R26" s="590"/>
      <c r="S26" s="592"/>
      <c r="T26" s="590"/>
      <c r="U26" s="592"/>
      <c r="V26" s="590"/>
      <c r="W26" s="592"/>
      <c r="X26" s="590"/>
      <c r="Y26" s="592"/>
      <c r="Z26" s="590"/>
      <c r="AA26" s="592"/>
      <c r="AB26" s="591"/>
      <c r="AC26" s="787">
        <f t="shared" si="0"/>
        <v>0</v>
      </c>
      <c r="AD26" s="519"/>
      <c r="AE26" s="791"/>
      <c r="AF26" s="791"/>
      <c r="AG26" s="791"/>
      <c r="AH26" s="791"/>
      <c r="AI26" s="791"/>
      <c r="AJ26" s="791"/>
      <c r="AK26" s="791"/>
      <c r="AL26" s="791"/>
      <c r="AM26" s="791"/>
      <c r="AN26" s="791"/>
      <c r="AO26" s="791"/>
      <c r="AP26" s="791"/>
      <c r="AQ26" s="791"/>
      <c r="AR26" s="791"/>
      <c r="AS26" s="791"/>
      <c r="AT26" s="75"/>
    </row>
    <row r="27" spans="1:46" ht="12.75">
      <c r="A27" s="514"/>
      <c r="B27" s="1101"/>
      <c r="C27" s="963"/>
      <c r="D27" s="961" t="s">
        <v>606</v>
      </c>
      <c r="E27" s="592"/>
      <c r="F27" s="590"/>
      <c r="G27" s="592"/>
      <c r="H27" s="590"/>
      <c r="I27" s="592"/>
      <c r="J27" s="590"/>
      <c r="K27" s="592"/>
      <c r="L27" s="590"/>
      <c r="M27" s="592"/>
      <c r="N27" s="590"/>
      <c r="O27" s="592"/>
      <c r="P27" s="590"/>
      <c r="Q27" s="592"/>
      <c r="R27" s="590"/>
      <c r="S27" s="592"/>
      <c r="T27" s="590"/>
      <c r="U27" s="592"/>
      <c r="V27" s="590"/>
      <c r="W27" s="592"/>
      <c r="X27" s="590"/>
      <c r="Y27" s="592"/>
      <c r="Z27" s="590"/>
      <c r="AA27" s="592"/>
      <c r="AB27" s="591"/>
      <c r="AC27" s="787">
        <f t="shared" si="0"/>
        <v>0</v>
      </c>
      <c r="AD27" s="519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5"/>
    </row>
    <row r="28" spans="1:46" ht="12.75">
      <c r="A28" s="514"/>
      <c r="B28" s="1101"/>
      <c r="C28" s="963"/>
      <c r="D28" s="961" t="s">
        <v>570</v>
      </c>
      <c r="E28" s="592"/>
      <c r="F28" s="590"/>
      <c r="G28" s="592"/>
      <c r="H28" s="590"/>
      <c r="I28" s="592"/>
      <c r="J28" s="590"/>
      <c r="K28" s="592"/>
      <c r="L28" s="590"/>
      <c r="M28" s="592"/>
      <c r="N28" s="590"/>
      <c r="O28" s="592"/>
      <c r="P28" s="590"/>
      <c r="Q28" s="592"/>
      <c r="R28" s="590"/>
      <c r="S28" s="592"/>
      <c r="T28" s="590"/>
      <c r="U28" s="592"/>
      <c r="V28" s="590"/>
      <c r="W28" s="592"/>
      <c r="X28" s="590"/>
      <c r="Y28" s="592"/>
      <c r="Z28" s="590"/>
      <c r="AA28" s="592"/>
      <c r="AB28" s="591"/>
      <c r="AC28" s="787">
        <f t="shared" si="0"/>
        <v>0</v>
      </c>
      <c r="AD28" s="519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1"/>
      <c r="AS28" s="791"/>
      <c r="AT28" s="75"/>
    </row>
    <row r="29" spans="1:46" ht="12.75">
      <c r="A29" s="514"/>
      <c r="B29" s="1101"/>
      <c r="C29" s="963"/>
      <c r="D29" s="961" t="s">
        <v>569</v>
      </c>
      <c r="E29" s="592"/>
      <c r="F29" s="590"/>
      <c r="G29" s="592"/>
      <c r="H29" s="590"/>
      <c r="I29" s="592"/>
      <c r="J29" s="590"/>
      <c r="K29" s="592"/>
      <c r="L29" s="590"/>
      <c r="M29" s="592"/>
      <c r="N29" s="590"/>
      <c r="O29" s="592"/>
      <c r="P29" s="590"/>
      <c r="Q29" s="592"/>
      <c r="R29" s="590"/>
      <c r="S29" s="592"/>
      <c r="T29" s="590"/>
      <c r="U29" s="592"/>
      <c r="V29" s="590"/>
      <c r="W29" s="592"/>
      <c r="X29" s="590"/>
      <c r="Y29" s="592"/>
      <c r="Z29" s="590"/>
      <c r="AA29" s="592"/>
      <c r="AB29" s="591"/>
      <c r="AC29" s="787">
        <f t="shared" si="0"/>
        <v>0</v>
      </c>
      <c r="AD29" s="519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1"/>
      <c r="AS29" s="791"/>
      <c r="AT29" s="75"/>
    </row>
    <row r="30" spans="1:46" ht="12.75">
      <c r="A30" s="514"/>
      <c r="B30" s="1101"/>
      <c r="C30" s="963"/>
      <c r="D30" s="961" t="s">
        <v>568</v>
      </c>
      <c r="E30" s="592"/>
      <c r="F30" s="590"/>
      <c r="G30" s="592"/>
      <c r="H30" s="590"/>
      <c r="I30" s="592"/>
      <c r="J30" s="590"/>
      <c r="K30" s="592"/>
      <c r="L30" s="590"/>
      <c r="M30" s="592"/>
      <c r="N30" s="590"/>
      <c r="O30" s="592"/>
      <c r="P30" s="590"/>
      <c r="Q30" s="592"/>
      <c r="R30" s="590"/>
      <c r="S30" s="592"/>
      <c r="T30" s="590"/>
      <c r="U30" s="592"/>
      <c r="V30" s="590"/>
      <c r="W30" s="592"/>
      <c r="X30" s="590"/>
      <c r="Y30" s="592"/>
      <c r="Z30" s="590"/>
      <c r="AA30" s="592"/>
      <c r="AB30" s="591"/>
      <c r="AC30" s="787">
        <f t="shared" si="0"/>
        <v>0</v>
      </c>
      <c r="AD30" s="519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1"/>
      <c r="AS30" s="791"/>
      <c r="AT30" s="75"/>
    </row>
    <row r="31" spans="1:46" ht="12.75">
      <c r="A31" s="514"/>
      <c r="B31" s="1101"/>
      <c r="C31" s="963"/>
      <c r="D31" s="961" t="s">
        <v>607</v>
      </c>
      <c r="E31" s="592"/>
      <c r="F31" s="590"/>
      <c r="G31" s="592"/>
      <c r="H31" s="590"/>
      <c r="I31" s="592"/>
      <c r="J31" s="590"/>
      <c r="K31" s="592"/>
      <c r="L31" s="590"/>
      <c r="M31" s="592"/>
      <c r="N31" s="590"/>
      <c r="O31" s="592"/>
      <c r="P31" s="590"/>
      <c r="Q31" s="592"/>
      <c r="R31" s="590"/>
      <c r="S31" s="592"/>
      <c r="T31" s="590"/>
      <c r="U31" s="592"/>
      <c r="V31" s="590"/>
      <c r="W31" s="592"/>
      <c r="X31" s="590"/>
      <c r="Y31" s="592"/>
      <c r="Z31" s="590"/>
      <c r="AA31" s="592"/>
      <c r="AB31" s="591"/>
      <c r="AC31" s="787">
        <f t="shared" si="0"/>
        <v>0</v>
      </c>
      <c r="AD31" s="519"/>
      <c r="AE31" s="791"/>
      <c r="AF31" s="791"/>
      <c r="AG31" s="791"/>
      <c r="AH31" s="791"/>
      <c r="AI31" s="791"/>
      <c r="AJ31" s="791"/>
      <c r="AK31" s="791"/>
      <c r="AL31" s="791"/>
      <c r="AM31" s="791"/>
      <c r="AN31" s="791"/>
      <c r="AO31" s="791"/>
      <c r="AP31" s="791"/>
      <c r="AQ31" s="791"/>
      <c r="AR31" s="791"/>
      <c r="AS31" s="791"/>
      <c r="AT31" s="75"/>
    </row>
    <row r="32" spans="1:46" ht="12.75">
      <c r="A32" s="514"/>
      <c r="B32" s="1102"/>
      <c r="C32" s="963"/>
      <c r="D32" s="961"/>
      <c r="E32" s="592"/>
      <c r="F32" s="590"/>
      <c r="G32" s="592"/>
      <c r="H32" s="590"/>
      <c r="I32" s="592"/>
      <c r="J32" s="590"/>
      <c r="K32" s="592"/>
      <c r="L32" s="590"/>
      <c r="M32" s="592"/>
      <c r="N32" s="590"/>
      <c r="O32" s="592"/>
      <c r="P32" s="590"/>
      <c r="Q32" s="592"/>
      <c r="R32" s="590"/>
      <c r="S32" s="592"/>
      <c r="T32" s="590"/>
      <c r="U32" s="592"/>
      <c r="V32" s="590"/>
      <c r="W32" s="592"/>
      <c r="X32" s="590"/>
      <c r="Y32" s="592"/>
      <c r="Z32" s="590"/>
      <c r="AA32" s="592"/>
      <c r="AB32" s="591"/>
      <c r="AC32" s="787">
        <f t="shared" si="0"/>
        <v>0</v>
      </c>
      <c r="AD32" s="519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5"/>
    </row>
    <row r="33" spans="1:46" ht="13.5" thickBot="1">
      <c r="A33" s="514"/>
      <c r="B33" s="1083" t="s">
        <v>608</v>
      </c>
      <c r="C33" s="1084"/>
      <c r="D33" s="1085"/>
      <c r="E33" s="785">
        <f aca="true" t="shared" si="1" ref="E33:AB33">SUM(E13:E32)</f>
        <v>0</v>
      </c>
      <c r="F33" s="785">
        <f t="shared" si="1"/>
        <v>0</v>
      </c>
      <c r="G33" s="785">
        <f t="shared" si="1"/>
        <v>0</v>
      </c>
      <c r="H33" s="785">
        <f t="shared" si="1"/>
        <v>0</v>
      </c>
      <c r="I33" s="785">
        <f t="shared" si="1"/>
        <v>0</v>
      </c>
      <c r="J33" s="785">
        <f t="shared" si="1"/>
        <v>0</v>
      </c>
      <c r="K33" s="785">
        <f t="shared" si="1"/>
        <v>0</v>
      </c>
      <c r="L33" s="785">
        <f t="shared" si="1"/>
        <v>0</v>
      </c>
      <c r="M33" s="785">
        <f t="shared" si="1"/>
        <v>0</v>
      </c>
      <c r="N33" s="785">
        <f t="shared" si="1"/>
        <v>0</v>
      </c>
      <c r="O33" s="785">
        <f t="shared" si="1"/>
        <v>0</v>
      </c>
      <c r="P33" s="785">
        <f t="shared" si="1"/>
        <v>0</v>
      </c>
      <c r="Q33" s="785">
        <f t="shared" si="1"/>
        <v>0</v>
      </c>
      <c r="R33" s="785">
        <f t="shared" si="1"/>
        <v>0</v>
      </c>
      <c r="S33" s="785">
        <f t="shared" si="1"/>
        <v>0</v>
      </c>
      <c r="T33" s="785">
        <f t="shared" si="1"/>
        <v>0</v>
      </c>
      <c r="U33" s="785">
        <f t="shared" si="1"/>
        <v>0</v>
      </c>
      <c r="V33" s="785">
        <f t="shared" si="1"/>
        <v>0</v>
      </c>
      <c r="W33" s="785">
        <f t="shared" si="1"/>
        <v>0</v>
      </c>
      <c r="X33" s="785">
        <f t="shared" si="1"/>
        <v>0</v>
      </c>
      <c r="Y33" s="785">
        <f t="shared" si="1"/>
        <v>0</v>
      </c>
      <c r="Z33" s="785">
        <f t="shared" si="1"/>
        <v>0</v>
      </c>
      <c r="AA33" s="785">
        <f t="shared" si="1"/>
        <v>0</v>
      </c>
      <c r="AB33" s="785">
        <f t="shared" si="1"/>
        <v>0</v>
      </c>
      <c r="AC33" s="786">
        <f>IF(SUM(E33:AB33)=SUM(AC13:AC32),SUM(AC13:AC32),"ERROR")</f>
        <v>0</v>
      </c>
      <c r="AD33" s="519"/>
      <c r="AE33" s="791"/>
      <c r="AF33" s="791"/>
      <c r="AG33" s="791"/>
      <c r="AH33" s="791"/>
      <c r="AI33" s="791"/>
      <c r="AJ33" s="791"/>
      <c r="AK33" s="791"/>
      <c r="AL33" s="791"/>
      <c r="AM33" s="791"/>
      <c r="AN33" s="791"/>
      <c r="AO33" s="791"/>
      <c r="AP33" s="791"/>
      <c r="AQ33" s="791"/>
      <c r="AR33" s="791"/>
      <c r="AS33" s="791"/>
      <c r="AT33" s="75"/>
    </row>
    <row r="34" spans="1:46" ht="12.75">
      <c r="A34" s="514"/>
      <c r="B34" s="980"/>
      <c r="C34" s="981">
        <f>+C13</f>
        <v>0</v>
      </c>
      <c r="D34" s="982" t="str">
        <f>+D13</f>
        <v>Bachelor</v>
      </c>
      <c r="E34" s="592"/>
      <c r="F34" s="590"/>
      <c r="G34" s="592"/>
      <c r="H34" s="590"/>
      <c r="I34" s="592"/>
      <c r="J34" s="590"/>
      <c r="K34" s="592"/>
      <c r="L34" s="590"/>
      <c r="M34" s="592"/>
      <c r="N34" s="590"/>
      <c r="O34" s="592"/>
      <c r="P34" s="590"/>
      <c r="Q34" s="592"/>
      <c r="R34" s="590"/>
      <c r="S34" s="592"/>
      <c r="T34" s="590"/>
      <c r="U34" s="592"/>
      <c r="V34" s="590"/>
      <c r="W34" s="592"/>
      <c r="X34" s="590"/>
      <c r="Y34" s="592"/>
      <c r="Z34" s="590"/>
      <c r="AA34" s="592"/>
      <c r="AB34" s="590"/>
      <c r="AC34" s="788">
        <f>+(E34+F34+G34+H34+I34+J34+K34+L34+M34+N34+O34+P34+Q34+R34+S34+T34+U32:U34+V34+W34+X34+Y34+Z34+AA34+AB34)</f>
        <v>0</v>
      </c>
      <c r="AD34" s="519"/>
      <c r="AE34" s="791"/>
      <c r="AF34" s="791"/>
      <c r="AG34" s="791"/>
      <c r="AH34" s="791"/>
      <c r="AI34" s="791"/>
      <c r="AJ34" s="791"/>
      <c r="AK34" s="791"/>
      <c r="AL34" s="791"/>
      <c r="AM34" s="791"/>
      <c r="AN34" s="791"/>
      <c r="AO34" s="791"/>
      <c r="AP34" s="791"/>
      <c r="AQ34" s="791"/>
      <c r="AR34" s="791"/>
      <c r="AS34" s="791"/>
      <c r="AT34" s="75"/>
    </row>
    <row r="35" spans="1:46" ht="12.75" customHeight="1">
      <c r="A35" s="514"/>
      <c r="B35" s="1086" t="s">
        <v>332</v>
      </c>
      <c r="C35" s="962">
        <f aca="true" t="shared" si="2" ref="C35:D43">+C14</f>
        <v>0</v>
      </c>
      <c r="D35" s="962" t="str">
        <f t="shared" si="2"/>
        <v>1 B Apt</v>
      </c>
      <c r="E35" s="592"/>
      <c r="F35" s="590"/>
      <c r="G35" s="592"/>
      <c r="H35" s="590"/>
      <c r="I35" s="592"/>
      <c r="J35" s="590"/>
      <c r="K35" s="592"/>
      <c r="L35" s="590"/>
      <c r="M35" s="592"/>
      <c r="N35" s="590"/>
      <c r="O35" s="592"/>
      <c r="P35" s="590"/>
      <c r="Q35" s="592"/>
      <c r="R35" s="590"/>
      <c r="S35" s="592"/>
      <c r="T35" s="590"/>
      <c r="U35" s="592"/>
      <c r="V35" s="590"/>
      <c r="W35" s="592"/>
      <c r="X35" s="590"/>
      <c r="Y35" s="592"/>
      <c r="Z35" s="590"/>
      <c r="AA35" s="592"/>
      <c r="AB35" s="590"/>
      <c r="AC35" s="788">
        <f>+(E35+F35+G35+H35+I35+J35+K35+L35+M35+N35+O35+P35+Q35+R35+S35+T35+U33:U35+V35+W35+X35+Y35+Z35+AA35+AB35)</f>
        <v>0</v>
      </c>
      <c r="AD35" s="519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5"/>
    </row>
    <row r="36" spans="1:46" ht="12.75">
      <c r="A36" s="514"/>
      <c r="B36" s="1086"/>
      <c r="C36" s="962">
        <f t="shared" si="2"/>
        <v>0</v>
      </c>
      <c r="D36" s="962" t="str">
        <f t="shared" si="2"/>
        <v>2 B Apt</v>
      </c>
      <c r="E36" s="592"/>
      <c r="F36" s="590"/>
      <c r="G36" s="592"/>
      <c r="H36" s="590"/>
      <c r="I36" s="592"/>
      <c r="J36" s="590"/>
      <c r="K36" s="592"/>
      <c r="L36" s="590"/>
      <c r="M36" s="592"/>
      <c r="N36" s="590"/>
      <c r="O36" s="592"/>
      <c r="P36" s="590"/>
      <c r="Q36" s="592"/>
      <c r="R36" s="590"/>
      <c r="S36" s="592"/>
      <c r="T36" s="590"/>
      <c r="U36" s="592"/>
      <c r="V36" s="590"/>
      <c r="W36" s="592"/>
      <c r="X36" s="590"/>
      <c r="Y36" s="592"/>
      <c r="Z36" s="590"/>
      <c r="AA36" s="592"/>
      <c r="AB36" s="590"/>
      <c r="AC36" s="787">
        <f aca="true" t="shared" si="3" ref="AC36:AC53">+(E36+F36+G36+H36+I36+J36+K36+L36+M36+N36+O36+P36+Q36+R36+S36+T36+U35:U36+V36+W36+X36+Y36+Z36+AA36+AB36)</f>
        <v>0</v>
      </c>
      <c r="AD36" s="519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5"/>
    </row>
    <row r="37" spans="1:46" ht="12.75">
      <c r="A37" s="514"/>
      <c r="B37" s="1086"/>
      <c r="C37" s="962">
        <f t="shared" si="2"/>
        <v>0</v>
      </c>
      <c r="D37" s="962" t="str">
        <f t="shared" si="2"/>
        <v>3 B Apt</v>
      </c>
      <c r="E37" s="592"/>
      <c r="F37" s="590"/>
      <c r="G37" s="592"/>
      <c r="H37" s="590"/>
      <c r="I37" s="592"/>
      <c r="J37" s="590"/>
      <c r="K37" s="592"/>
      <c r="L37" s="590"/>
      <c r="M37" s="592"/>
      <c r="N37" s="590"/>
      <c r="O37" s="592"/>
      <c r="P37" s="590"/>
      <c r="Q37" s="592"/>
      <c r="R37" s="590"/>
      <c r="S37" s="592"/>
      <c r="T37" s="590"/>
      <c r="U37" s="592"/>
      <c r="V37" s="590"/>
      <c r="W37" s="592"/>
      <c r="X37" s="590"/>
      <c r="Y37" s="592"/>
      <c r="Z37" s="590"/>
      <c r="AA37" s="592"/>
      <c r="AB37" s="590"/>
      <c r="AC37" s="787">
        <f t="shared" si="3"/>
        <v>0</v>
      </c>
      <c r="AD37" s="519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1"/>
      <c r="AS37" s="791"/>
      <c r="AT37" s="75"/>
    </row>
    <row r="38" spans="1:46" ht="12.75">
      <c r="A38" s="514"/>
      <c r="B38" s="1086"/>
      <c r="C38" s="962">
        <f t="shared" si="2"/>
        <v>0</v>
      </c>
      <c r="D38" s="962" t="str">
        <f t="shared" si="2"/>
        <v>4 B Apt</v>
      </c>
      <c r="E38" s="592"/>
      <c r="F38" s="590"/>
      <c r="G38" s="592"/>
      <c r="H38" s="590"/>
      <c r="I38" s="592"/>
      <c r="J38" s="590"/>
      <c r="K38" s="592"/>
      <c r="L38" s="590"/>
      <c r="M38" s="592"/>
      <c r="N38" s="590"/>
      <c r="O38" s="592"/>
      <c r="P38" s="590"/>
      <c r="Q38" s="592"/>
      <c r="R38" s="590"/>
      <c r="S38" s="592"/>
      <c r="T38" s="590"/>
      <c r="U38" s="592"/>
      <c r="V38" s="590"/>
      <c r="W38" s="592"/>
      <c r="X38" s="590"/>
      <c r="Y38" s="592"/>
      <c r="Z38" s="590"/>
      <c r="AA38" s="592"/>
      <c r="AB38" s="590"/>
      <c r="AC38" s="787">
        <f t="shared" si="3"/>
        <v>0</v>
      </c>
      <c r="AD38" s="519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1"/>
      <c r="AS38" s="791"/>
      <c r="AT38" s="75"/>
    </row>
    <row r="39" spans="1:46" ht="12.75">
      <c r="A39" s="514"/>
      <c r="B39" s="1086"/>
      <c r="C39" s="962">
        <f t="shared" si="2"/>
        <v>0</v>
      </c>
      <c r="D39" s="962" t="str">
        <f t="shared" si="2"/>
        <v>1 B Apt</v>
      </c>
      <c r="E39" s="592"/>
      <c r="F39" s="590"/>
      <c r="G39" s="592"/>
      <c r="H39" s="590"/>
      <c r="I39" s="592"/>
      <c r="J39" s="590"/>
      <c r="K39" s="592"/>
      <c r="L39" s="590"/>
      <c r="M39" s="592"/>
      <c r="N39" s="590"/>
      <c r="O39" s="592"/>
      <c r="P39" s="590"/>
      <c r="Q39" s="592"/>
      <c r="R39" s="590"/>
      <c r="S39" s="592"/>
      <c r="T39" s="590"/>
      <c r="U39" s="592"/>
      <c r="V39" s="590"/>
      <c r="W39" s="592"/>
      <c r="X39" s="590"/>
      <c r="Y39" s="592"/>
      <c r="Z39" s="590"/>
      <c r="AA39" s="592"/>
      <c r="AB39" s="590"/>
      <c r="AC39" s="787">
        <f t="shared" si="3"/>
        <v>0</v>
      </c>
      <c r="AD39" s="519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5"/>
    </row>
    <row r="40" spans="1:46" ht="12.75">
      <c r="A40" s="514"/>
      <c r="B40" s="1086"/>
      <c r="C40" s="962">
        <f t="shared" si="2"/>
        <v>0</v>
      </c>
      <c r="D40" s="962" t="str">
        <f t="shared" si="2"/>
        <v>2 B Apt</v>
      </c>
      <c r="E40" s="592"/>
      <c r="F40" s="590"/>
      <c r="G40" s="592"/>
      <c r="H40" s="590"/>
      <c r="I40" s="592"/>
      <c r="J40" s="590"/>
      <c r="K40" s="592"/>
      <c r="L40" s="590"/>
      <c r="M40" s="592"/>
      <c r="N40" s="590"/>
      <c r="O40" s="592"/>
      <c r="P40" s="590"/>
      <c r="Q40" s="592"/>
      <c r="R40" s="590"/>
      <c r="S40" s="592"/>
      <c r="T40" s="590"/>
      <c r="U40" s="592"/>
      <c r="V40" s="590"/>
      <c r="W40" s="592"/>
      <c r="X40" s="590"/>
      <c r="Y40" s="592"/>
      <c r="Z40" s="590"/>
      <c r="AA40" s="592"/>
      <c r="AB40" s="590"/>
      <c r="AC40" s="787">
        <f t="shared" si="3"/>
        <v>0</v>
      </c>
      <c r="AD40" s="519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5"/>
    </row>
    <row r="41" spans="1:46" ht="12.75">
      <c r="A41" s="514"/>
      <c r="B41" s="1086"/>
      <c r="C41" s="962">
        <f t="shared" si="2"/>
        <v>0</v>
      </c>
      <c r="D41" s="962" t="str">
        <f t="shared" si="2"/>
        <v>3 B Apt</v>
      </c>
      <c r="E41" s="592"/>
      <c r="F41" s="590"/>
      <c r="G41" s="592"/>
      <c r="H41" s="590"/>
      <c r="I41" s="592"/>
      <c r="J41" s="590"/>
      <c r="K41" s="592"/>
      <c r="L41" s="590"/>
      <c r="M41" s="592"/>
      <c r="N41" s="590"/>
      <c r="O41" s="592"/>
      <c r="P41" s="590"/>
      <c r="Q41" s="592"/>
      <c r="R41" s="590"/>
      <c r="S41" s="592"/>
      <c r="T41" s="590"/>
      <c r="U41" s="592"/>
      <c r="V41" s="590"/>
      <c r="W41" s="592"/>
      <c r="X41" s="590"/>
      <c r="Y41" s="592"/>
      <c r="Z41" s="590"/>
      <c r="AA41" s="592"/>
      <c r="AB41" s="590"/>
      <c r="AC41" s="787">
        <f t="shared" si="3"/>
        <v>0</v>
      </c>
      <c r="AD41" s="519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5"/>
    </row>
    <row r="42" spans="1:46" ht="12.75">
      <c r="A42" s="514"/>
      <c r="B42" s="1086"/>
      <c r="C42" s="962">
        <f t="shared" si="2"/>
        <v>0</v>
      </c>
      <c r="D42" s="962" t="str">
        <f t="shared" si="2"/>
        <v>4 B Apt</v>
      </c>
      <c r="E42" s="592"/>
      <c r="F42" s="590"/>
      <c r="G42" s="592"/>
      <c r="H42" s="590"/>
      <c r="I42" s="592"/>
      <c r="J42" s="590"/>
      <c r="K42" s="592"/>
      <c r="L42" s="590"/>
      <c r="M42" s="592"/>
      <c r="N42" s="590"/>
      <c r="O42" s="592"/>
      <c r="P42" s="590"/>
      <c r="Q42" s="592"/>
      <c r="R42" s="590"/>
      <c r="S42" s="592"/>
      <c r="T42" s="590"/>
      <c r="U42" s="592"/>
      <c r="V42" s="590"/>
      <c r="W42" s="592"/>
      <c r="X42" s="590"/>
      <c r="Y42" s="592"/>
      <c r="Z42" s="590"/>
      <c r="AA42" s="592"/>
      <c r="AB42" s="590"/>
      <c r="AC42" s="787">
        <f t="shared" si="3"/>
        <v>0</v>
      </c>
      <c r="AD42" s="519"/>
      <c r="AE42" s="791"/>
      <c r="AF42" s="791"/>
      <c r="AG42" s="791"/>
      <c r="AH42" s="791"/>
      <c r="AI42" s="791"/>
      <c r="AJ42" s="791"/>
      <c r="AK42" s="791"/>
      <c r="AL42" s="791"/>
      <c r="AM42" s="791"/>
      <c r="AN42" s="791"/>
      <c r="AO42" s="791"/>
      <c r="AP42" s="791"/>
      <c r="AQ42" s="791"/>
      <c r="AR42" s="791"/>
      <c r="AS42" s="791"/>
      <c r="AT42" s="75"/>
    </row>
    <row r="43" spans="1:46" ht="12.75">
      <c r="A43" s="514"/>
      <c r="B43" s="1086"/>
      <c r="C43" s="962">
        <f t="shared" si="2"/>
        <v>0</v>
      </c>
      <c r="D43" s="962" t="str">
        <f t="shared" si="2"/>
        <v>1 B TH</v>
      </c>
      <c r="E43" s="592"/>
      <c r="F43" s="590"/>
      <c r="G43" s="592"/>
      <c r="H43" s="590"/>
      <c r="I43" s="592"/>
      <c r="J43" s="590"/>
      <c r="K43" s="592"/>
      <c r="L43" s="590"/>
      <c r="M43" s="592"/>
      <c r="N43" s="590"/>
      <c r="O43" s="592"/>
      <c r="P43" s="590"/>
      <c r="Q43" s="592"/>
      <c r="R43" s="590"/>
      <c r="S43" s="592"/>
      <c r="T43" s="590"/>
      <c r="U43" s="592"/>
      <c r="V43" s="590"/>
      <c r="W43" s="592"/>
      <c r="X43" s="590"/>
      <c r="Y43" s="592"/>
      <c r="Z43" s="590"/>
      <c r="AA43" s="592"/>
      <c r="AB43" s="590"/>
      <c r="AC43" s="787">
        <f t="shared" si="3"/>
        <v>0</v>
      </c>
      <c r="AD43" s="519"/>
      <c r="AE43" s="791"/>
      <c r="AF43" s="791"/>
      <c r="AG43" s="791"/>
      <c r="AH43" s="791"/>
      <c r="AI43" s="791"/>
      <c r="AJ43" s="791"/>
      <c r="AK43" s="791"/>
      <c r="AL43" s="791"/>
      <c r="AM43" s="791"/>
      <c r="AN43" s="791"/>
      <c r="AO43" s="791"/>
      <c r="AP43" s="791"/>
      <c r="AQ43" s="791"/>
      <c r="AR43" s="791"/>
      <c r="AS43" s="791"/>
      <c r="AT43" s="75"/>
    </row>
    <row r="44" spans="1:46" ht="12.75">
      <c r="A44" s="514"/>
      <c r="B44" s="1086"/>
      <c r="C44" s="962">
        <f aca="true" t="shared" si="4" ref="C44:C53">+C23</f>
        <v>0</v>
      </c>
      <c r="D44" s="962" t="str">
        <f>+D23</f>
        <v>2 B TH</v>
      </c>
      <c r="E44" s="592"/>
      <c r="F44" s="590"/>
      <c r="G44" s="592"/>
      <c r="H44" s="590"/>
      <c r="I44" s="592"/>
      <c r="J44" s="590"/>
      <c r="K44" s="592"/>
      <c r="L44" s="590"/>
      <c r="M44" s="592"/>
      <c r="N44" s="590"/>
      <c r="O44" s="592"/>
      <c r="P44" s="590"/>
      <c r="Q44" s="592"/>
      <c r="R44" s="590"/>
      <c r="S44" s="592"/>
      <c r="T44" s="590"/>
      <c r="U44" s="592"/>
      <c r="V44" s="590"/>
      <c r="W44" s="592"/>
      <c r="X44" s="590"/>
      <c r="Y44" s="592"/>
      <c r="Z44" s="590"/>
      <c r="AA44" s="592"/>
      <c r="AB44" s="590"/>
      <c r="AC44" s="787">
        <f t="shared" si="3"/>
        <v>0</v>
      </c>
      <c r="AD44" s="519"/>
      <c r="AE44" s="791"/>
      <c r="AF44" s="791"/>
      <c r="AG44" s="791"/>
      <c r="AH44" s="791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1"/>
      <c r="AT44" s="75"/>
    </row>
    <row r="45" spans="1:46" ht="12.75">
      <c r="A45" s="514"/>
      <c r="B45" s="1086"/>
      <c r="C45" s="962">
        <f t="shared" si="4"/>
        <v>0</v>
      </c>
      <c r="D45" s="962" t="str">
        <f>+D24</f>
        <v>3 B TH</v>
      </c>
      <c r="E45" s="592"/>
      <c r="F45" s="590"/>
      <c r="G45" s="592"/>
      <c r="H45" s="590"/>
      <c r="I45" s="592"/>
      <c r="J45" s="590"/>
      <c r="K45" s="592"/>
      <c r="L45" s="590"/>
      <c r="M45" s="592"/>
      <c r="N45" s="590"/>
      <c r="O45" s="592"/>
      <c r="P45" s="590"/>
      <c r="Q45" s="592"/>
      <c r="R45" s="590"/>
      <c r="S45" s="592"/>
      <c r="T45" s="590"/>
      <c r="U45" s="592"/>
      <c r="V45" s="590"/>
      <c r="W45" s="592"/>
      <c r="X45" s="590"/>
      <c r="Y45" s="592"/>
      <c r="Z45" s="590"/>
      <c r="AA45" s="592"/>
      <c r="AB45" s="590"/>
      <c r="AC45" s="787">
        <f t="shared" si="3"/>
        <v>0</v>
      </c>
      <c r="AD45" s="519"/>
      <c r="AE45" s="791"/>
      <c r="AF45" s="791"/>
      <c r="AG45" s="791"/>
      <c r="AH45" s="791"/>
      <c r="AI45" s="791"/>
      <c r="AJ45" s="791"/>
      <c r="AK45" s="791"/>
      <c r="AL45" s="791"/>
      <c r="AM45" s="791"/>
      <c r="AN45" s="791"/>
      <c r="AO45" s="791"/>
      <c r="AP45" s="791"/>
      <c r="AQ45" s="791"/>
      <c r="AR45" s="791"/>
      <c r="AS45" s="791"/>
      <c r="AT45" s="75"/>
    </row>
    <row r="46" spans="1:46" ht="12.75">
      <c r="A46" s="514"/>
      <c r="B46" s="1086"/>
      <c r="C46" s="962">
        <f t="shared" si="4"/>
        <v>0</v>
      </c>
      <c r="D46" s="962" t="str">
        <f>+D25</f>
        <v>4 B TH</v>
      </c>
      <c r="E46" s="592"/>
      <c r="F46" s="590"/>
      <c r="G46" s="592"/>
      <c r="H46" s="590"/>
      <c r="I46" s="592"/>
      <c r="J46" s="590"/>
      <c r="K46" s="592"/>
      <c r="L46" s="590"/>
      <c r="M46" s="592"/>
      <c r="N46" s="590"/>
      <c r="O46" s="592"/>
      <c r="P46" s="590"/>
      <c r="Q46" s="592"/>
      <c r="R46" s="590"/>
      <c r="S46" s="592"/>
      <c r="T46" s="590"/>
      <c r="U46" s="592"/>
      <c r="V46" s="590"/>
      <c r="W46" s="592"/>
      <c r="X46" s="590"/>
      <c r="Y46" s="592"/>
      <c r="Z46" s="590"/>
      <c r="AA46" s="592"/>
      <c r="AB46" s="590"/>
      <c r="AC46" s="787">
        <f t="shared" si="3"/>
        <v>0</v>
      </c>
      <c r="AD46" s="519"/>
      <c r="AE46" s="791"/>
      <c r="AF46" s="791"/>
      <c r="AG46" s="791"/>
      <c r="AH46" s="791"/>
      <c r="AI46" s="791"/>
      <c r="AJ46" s="791"/>
      <c r="AK46" s="791"/>
      <c r="AL46" s="791"/>
      <c r="AM46" s="791"/>
      <c r="AN46" s="791"/>
      <c r="AO46" s="791"/>
      <c r="AP46" s="791"/>
      <c r="AQ46" s="791"/>
      <c r="AR46" s="791"/>
      <c r="AS46" s="791"/>
      <c r="AT46" s="75"/>
    </row>
    <row r="47" spans="1:46" ht="12.75">
      <c r="A47" s="514"/>
      <c r="B47" s="1086"/>
      <c r="C47" s="962">
        <f t="shared" si="4"/>
        <v>0</v>
      </c>
      <c r="D47" s="962" t="str">
        <f>+D26</f>
        <v>5 B TH</v>
      </c>
      <c r="E47" s="592"/>
      <c r="F47" s="590"/>
      <c r="G47" s="592"/>
      <c r="H47" s="590"/>
      <c r="I47" s="592"/>
      <c r="J47" s="590"/>
      <c r="K47" s="592"/>
      <c r="L47" s="590"/>
      <c r="M47" s="592"/>
      <c r="N47" s="590"/>
      <c r="O47" s="592"/>
      <c r="P47" s="590"/>
      <c r="Q47" s="592"/>
      <c r="R47" s="590"/>
      <c r="S47" s="592"/>
      <c r="T47" s="590"/>
      <c r="U47" s="592"/>
      <c r="V47" s="590"/>
      <c r="W47" s="592"/>
      <c r="X47" s="590"/>
      <c r="Y47" s="592"/>
      <c r="Z47" s="590"/>
      <c r="AA47" s="592"/>
      <c r="AB47" s="590"/>
      <c r="AC47" s="787">
        <f t="shared" si="3"/>
        <v>0</v>
      </c>
      <c r="AD47" s="519"/>
      <c r="AE47" s="791"/>
      <c r="AF47" s="791"/>
      <c r="AG47" s="791"/>
      <c r="AH47" s="791"/>
      <c r="AI47" s="791"/>
      <c r="AJ47" s="791"/>
      <c r="AK47" s="791"/>
      <c r="AL47" s="791"/>
      <c r="AM47" s="791"/>
      <c r="AN47" s="791"/>
      <c r="AO47" s="791"/>
      <c r="AP47" s="791"/>
      <c r="AQ47" s="791"/>
      <c r="AR47" s="791"/>
      <c r="AS47" s="791"/>
      <c r="AT47" s="75"/>
    </row>
    <row r="48" spans="1:46" ht="12.75">
      <c r="A48" s="514"/>
      <c r="B48" s="1086"/>
      <c r="C48" s="962">
        <f t="shared" si="4"/>
        <v>0</v>
      </c>
      <c r="D48" s="962" t="str">
        <f aca="true" t="shared" si="5" ref="D48:D53">+D27</f>
        <v>1 B TH</v>
      </c>
      <c r="E48" s="592"/>
      <c r="F48" s="590"/>
      <c r="G48" s="592"/>
      <c r="H48" s="590"/>
      <c r="I48" s="592"/>
      <c r="J48" s="590"/>
      <c r="K48" s="592"/>
      <c r="L48" s="590"/>
      <c r="M48" s="592"/>
      <c r="N48" s="590"/>
      <c r="O48" s="592"/>
      <c r="P48" s="590"/>
      <c r="Q48" s="592"/>
      <c r="R48" s="590"/>
      <c r="S48" s="592"/>
      <c r="T48" s="590"/>
      <c r="U48" s="592"/>
      <c r="V48" s="590"/>
      <c r="W48" s="592"/>
      <c r="X48" s="590"/>
      <c r="Y48" s="592"/>
      <c r="Z48" s="590"/>
      <c r="AA48" s="592"/>
      <c r="AB48" s="590"/>
      <c r="AC48" s="787">
        <f t="shared" si="3"/>
        <v>0</v>
      </c>
      <c r="AD48" s="519"/>
      <c r="AE48" s="791"/>
      <c r="AF48" s="791"/>
      <c r="AG48" s="791"/>
      <c r="AH48" s="791"/>
      <c r="AI48" s="791"/>
      <c r="AJ48" s="791"/>
      <c r="AK48" s="791"/>
      <c r="AL48" s="791"/>
      <c r="AM48" s="791"/>
      <c r="AN48" s="791"/>
      <c r="AO48" s="791"/>
      <c r="AP48" s="791"/>
      <c r="AQ48" s="791"/>
      <c r="AR48" s="791"/>
      <c r="AS48" s="791"/>
      <c r="AT48" s="75"/>
    </row>
    <row r="49" spans="1:46" ht="12.75">
      <c r="A49" s="514"/>
      <c r="B49" s="1086"/>
      <c r="C49" s="962">
        <f t="shared" si="4"/>
        <v>0</v>
      </c>
      <c r="D49" s="962" t="str">
        <f t="shared" si="5"/>
        <v>2 B TH</v>
      </c>
      <c r="E49" s="592"/>
      <c r="F49" s="590"/>
      <c r="G49" s="592"/>
      <c r="H49" s="590"/>
      <c r="I49" s="592"/>
      <c r="J49" s="590"/>
      <c r="K49" s="592"/>
      <c r="L49" s="590"/>
      <c r="M49" s="592"/>
      <c r="N49" s="590"/>
      <c r="O49" s="592"/>
      <c r="P49" s="590"/>
      <c r="Q49" s="592"/>
      <c r="R49" s="590"/>
      <c r="S49" s="592"/>
      <c r="T49" s="590"/>
      <c r="U49" s="592"/>
      <c r="V49" s="590"/>
      <c r="W49" s="592"/>
      <c r="X49" s="590"/>
      <c r="Y49" s="592"/>
      <c r="Z49" s="590"/>
      <c r="AA49" s="592"/>
      <c r="AB49" s="590"/>
      <c r="AC49" s="787">
        <f t="shared" si="3"/>
        <v>0</v>
      </c>
      <c r="AD49" s="519"/>
      <c r="AE49" s="791"/>
      <c r="AF49" s="791"/>
      <c r="AG49" s="791"/>
      <c r="AH49" s="791"/>
      <c r="AI49" s="791"/>
      <c r="AJ49" s="791"/>
      <c r="AK49" s="791"/>
      <c r="AL49" s="791"/>
      <c r="AM49" s="791"/>
      <c r="AN49" s="791"/>
      <c r="AO49" s="791"/>
      <c r="AP49" s="791"/>
      <c r="AQ49" s="791"/>
      <c r="AR49" s="791"/>
      <c r="AS49" s="791"/>
      <c r="AT49" s="75"/>
    </row>
    <row r="50" spans="1:46" ht="12.75">
      <c r="A50" s="514"/>
      <c r="B50" s="1086"/>
      <c r="C50" s="962">
        <f t="shared" si="4"/>
        <v>0</v>
      </c>
      <c r="D50" s="962" t="str">
        <f t="shared" si="5"/>
        <v>3 B TH</v>
      </c>
      <c r="E50" s="592"/>
      <c r="F50" s="590"/>
      <c r="G50" s="592"/>
      <c r="H50" s="590"/>
      <c r="I50" s="592"/>
      <c r="J50" s="590"/>
      <c r="K50" s="592"/>
      <c r="L50" s="590"/>
      <c r="M50" s="592"/>
      <c r="N50" s="590"/>
      <c r="O50" s="592"/>
      <c r="P50" s="590"/>
      <c r="Q50" s="592"/>
      <c r="R50" s="590"/>
      <c r="S50" s="592"/>
      <c r="T50" s="590"/>
      <c r="U50" s="592"/>
      <c r="V50" s="590"/>
      <c r="W50" s="592"/>
      <c r="X50" s="590"/>
      <c r="Y50" s="592"/>
      <c r="Z50" s="590"/>
      <c r="AA50" s="592"/>
      <c r="AB50" s="590"/>
      <c r="AC50" s="787">
        <f t="shared" si="3"/>
        <v>0</v>
      </c>
      <c r="AD50" s="519"/>
      <c r="AE50" s="791"/>
      <c r="AF50" s="791"/>
      <c r="AG50" s="791"/>
      <c r="AH50" s="791"/>
      <c r="AI50" s="791"/>
      <c r="AJ50" s="791"/>
      <c r="AK50" s="791"/>
      <c r="AL50" s="791"/>
      <c r="AM50" s="791"/>
      <c r="AN50" s="791"/>
      <c r="AO50" s="791"/>
      <c r="AP50" s="791"/>
      <c r="AQ50" s="791"/>
      <c r="AR50" s="791"/>
      <c r="AS50" s="791"/>
      <c r="AT50" s="75"/>
    </row>
    <row r="51" spans="1:46" ht="12.75">
      <c r="A51" s="514"/>
      <c r="B51" s="1086"/>
      <c r="C51" s="962">
        <f t="shared" si="4"/>
        <v>0</v>
      </c>
      <c r="D51" s="962" t="str">
        <f t="shared" si="5"/>
        <v>4 B TH</v>
      </c>
      <c r="E51" s="592"/>
      <c r="F51" s="590"/>
      <c r="G51" s="592"/>
      <c r="H51" s="590"/>
      <c r="I51" s="592"/>
      <c r="J51" s="590"/>
      <c r="K51" s="592"/>
      <c r="L51" s="590"/>
      <c r="M51" s="592"/>
      <c r="N51" s="590"/>
      <c r="O51" s="592"/>
      <c r="P51" s="590"/>
      <c r="Q51" s="592"/>
      <c r="R51" s="590"/>
      <c r="S51" s="592"/>
      <c r="T51" s="590"/>
      <c r="U51" s="592"/>
      <c r="V51" s="590"/>
      <c r="W51" s="592"/>
      <c r="X51" s="590"/>
      <c r="Y51" s="592"/>
      <c r="Z51" s="590"/>
      <c r="AA51" s="592"/>
      <c r="AB51" s="590"/>
      <c r="AC51" s="787">
        <f t="shared" si="3"/>
        <v>0</v>
      </c>
      <c r="AD51" s="519"/>
      <c r="AE51" s="791"/>
      <c r="AF51" s="791"/>
      <c r="AG51" s="791"/>
      <c r="AH51" s="791"/>
      <c r="AI51" s="791"/>
      <c r="AJ51" s="791"/>
      <c r="AK51" s="791"/>
      <c r="AL51" s="791"/>
      <c r="AM51" s="791"/>
      <c r="AN51" s="791"/>
      <c r="AO51" s="791"/>
      <c r="AP51" s="791"/>
      <c r="AQ51" s="791"/>
      <c r="AR51" s="791"/>
      <c r="AS51" s="791"/>
      <c r="AT51" s="75"/>
    </row>
    <row r="52" spans="1:46" ht="12.75">
      <c r="A52" s="514"/>
      <c r="B52" s="1086"/>
      <c r="C52" s="962">
        <f t="shared" si="4"/>
        <v>0</v>
      </c>
      <c r="D52" s="962" t="str">
        <f t="shared" si="5"/>
        <v>5 B TH</v>
      </c>
      <c r="E52" s="592"/>
      <c r="F52" s="590"/>
      <c r="G52" s="592"/>
      <c r="H52" s="590"/>
      <c r="I52" s="592"/>
      <c r="J52" s="590"/>
      <c r="K52" s="592"/>
      <c r="L52" s="590"/>
      <c r="M52" s="592"/>
      <c r="N52" s="590"/>
      <c r="O52" s="592"/>
      <c r="P52" s="590"/>
      <c r="Q52" s="592"/>
      <c r="R52" s="590"/>
      <c r="S52" s="592"/>
      <c r="T52" s="590"/>
      <c r="U52" s="592"/>
      <c r="V52" s="590"/>
      <c r="W52" s="592"/>
      <c r="X52" s="590"/>
      <c r="Y52" s="592"/>
      <c r="Z52" s="590"/>
      <c r="AA52" s="592"/>
      <c r="AB52" s="590"/>
      <c r="AC52" s="787">
        <f t="shared" si="3"/>
        <v>0</v>
      </c>
      <c r="AD52" s="519"/>
      <c r="AE52" s="791"/>
      <c r="AF52" s="791"/>
      <c r="AG52" s="791"/>
      <c r="AH52" s="791"/>
      <c r="AI52" s="791"/>
      <c r="AJ52" s="791"/>
      <c r="AK52" s="791"/>
      <c r="AL52" s="791"/>
      <c r="AM52" s="791"/>
      <c r="AN52" s="791"/>
      <c r="AO52" s="791"/>
      <c r="AP52" s="791"/>
      <c r="AQ52" s="791"/>
      <c r="AR52" s="791"/>
      <c r="AS52" s="791"/>
      <c r="AT52" s="75"/>
    </row>
    <row r="53" spans="1:46" ht="12.75">
      <c r="A53" s="514"/>
      <c r="B53" s="1087"/>
      <c r="C53" s="962">
        <f t="shared" si="4"/>
        <v>0</v>
      </c>
      <c r="D53" s="962">
        <f t="shared" si="5"/>
        <v>0</v>
      </c>
      <c r="E53" s="592"/>
      <c r="F53" s="590"/>
      <c r="G53" s="592"/>
      <c r="H53" s="590"/>
      <c r="I53" s="592"/>
      <c r="J53" s="590"/>
      <c r="K53" s="592"/>
      <c r="L53" s="590"/>
      <c r="M53" s="592"/>
      <c r="N53" s="590"/>
      <c r="O53" s="592"/>
      <c r="P53" s="590"/>
      <c r="Q53" s="592"/>
      <c r="R53" s="590"/>
      <c r="S53" s="592"/>
      <c r="T53" s="590"/>
      <c r="U53" s="592"/>
      <c r="V53" s="590"/>
      <c r="W53" s="592"/>
      <c r="X53" s="590"/>
      <c r="Y53" s="592"/>
      <c r="Z53" s="590"/>
      <c r="AA53" s="592"/>
      <c r="AB53" s="590"/>
      <c r="AC53" s="787">
        <f t="shared" si="3"/>
        <v>0</v>
      </c>
      <c r="AD53" s="519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5"/>
    </row>
    <row r="54" spans="1:46" ht="13.5" thickBot="1">
      <c r="A54" s="514"/>
      <c r="B54" s="1088" t="s">
        <v>609</v>
      </c>
      <c r="C54" s="1089"/>
      <c r="D54" s="1090"/>
      <c r="E54" s="786">
        <f>SUM(E34:E53)</f>
        <v>0</v>
      </c>
      <c r="F54" s="786">
        <f aca="true" t="shared" si="6" ref="F54:AB54">SUM(F34:F53)</f>
        <v>0</v>
      </c>
      <c r="G54" s="786">
        <f t="shared" si="6"/>
        <v>0</v>
      </c>
      <c r="H54" s="786">
        <f t="shared" si="6"/>
        <v>0</v>
      </c>
      <c r="I54" s="786">
        <f t="shared" si="6"/>
        <v>0</v>
      </c>
      <c r="J54" s="786">
        <f t="shared" si="6"/>
        <v>0</v>
      </c>
      <c r="K54" s="786">
        <f t="shared" si="6"/>
        <v>0</v>
      </c>
      <c r="L54" s="786">
        <f t="shared" si="6"/>
        <v>0</v>
      </c>
      <c r="M54" s="786">
        <f t="shared" si="6"/>
        <v>0</v>
      </c>
      <c r="N54" s="786">
        <f t="shared" si="6"/>
        <v>0</v>
      </c>
      <c r="O54" s="786">
        <f t="shared" si="6"/>
        <v>0</v>
      </c>
      <c r="P54" s="786">
        <f t="shared" si="6"/>
        <v>0</v>
      </c>
      <c r="Q54" s="786">
        <f t="shared" si="6"/>
        <v>0</v>
      </c>
      <c r="R54" s="786">
        <f t="shared" si="6"/>
        <v>0</v>
      </c>
      <c r="S54" s="786">
        <f t="shared" si="6"/>
        <v>0</v>
      </c>
      <c r="T54" s="786">
        <f t="shared" si="6"/>
        <v>0</v>
      </c>
      <c r="U54" s="786">
        <f t="shared" si="6"/>
        <v>0</v>
      </c>
      <c r="V54" s="786">
        <f t="shared" si="6"/>
        <v>0</v>
      </c>
      <c r="W54" s="786">
        <f t="shared" si="6"/>
        <v>0</v>
      </c>
      <c r="X54" s="786">
        <f t="shared" si="6"/>
        <v>0</v>
      </c>
      <c r="Y54" s="786">
        <f t="shared" si="6"/>
        <v>0</v>
      </c>
      <c r="Z54" s="786">
        <f t="shared" si="6"/>
        <v>0</v>
      </c>
      <c r="AA54" s="786">
        <f t="shared" si="6"/>
        <v>0</v>
      </c>
      <c r="AB54" s="786">
        <f t="shared" si="6"/>
        <v>0</v>
      </c>
      <c r="AC54" s="786">
        <f>IF(SUM(E54:AB54)=SUM(AC34:AC53),SUM(AC34:AC53),"ERROR")</f>
        <v>0</v>
      </c>
      <c r="AD54" s="519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5"/>
    </row>
    <row r="55" spans="1:46" ht="13.5" thickBot="1">
      <c r="A55" s="514"/>
      <c r="B55" s="1091" t="s">
        <v>610</v>
      </c>
      <c r="C55" s="1092"/>
      <c r="D55" s="1093"/>
      <c r="E55" s="1081">
        <f>+E54+F54+E33+F33</f>
        <v>0</v>
      </c>
      <c r="F55" s="1082"/>
      <c r="G55" s="1081">
        <f>+G54+H54+G33+H33</f>
        <v>0</v>
      </c>
      <c r="H55" s="1082"/>
      <c r="I55" s="1081">
        <f>+I54+J54+I33+J33</f>
        <v>0</v>
      </c>
      <c r="J55" s="1082"/>
      <c r="K55" s="1081">
        <f>+K54+L54+K33+L33</f>
        <v>0</v>
      </c>
      <c r="L55" s="1082"/>
      <c r="M55" s="1081">
        <f>+M54+N54+M33+N33</f>
        <v>0</v>
      </c>
      <c r="N55" s="1082"/>
      <c r="O55" s="1081">
        <f>+O54+P54+O33+P33</f>
        <v>0</v>
      </c>
      <c r="P55" s="1082"/>
      <c r="Q55" s="1081">
        <f>+Q54+R54+Q33+R33</f>
        <v>0</v>
      </c>
      <c r="R55" s="1082"/>
      <c r="S55" s="1081">
        <f>+S54+T54+S33+T33</f>
        <v>0</v>
      </c>
      <c r="T55" s="1082"/>
      <c r="U55" s="1081">
        <f>+U54+V54+U33+V33</f>
        <v>0</v>
      </c>
      <c r="V55" s="1082"/>
      <c r="W55" s="1081">
        <f>+W54+X54+W33+X33</f>
        <v>0</v>
      </c>
      <c r="X55" s="1082"/>
      <c r="Y55" s="1081">
        <f>+Y54+Z54+Y33+Z33</f>
        <v>0</v>
      </c>
      <c r="Z55" s="1082"/>
      <c r="AA55" s="1081">
        <f>+AA54+AB54+AA33+AB33</f>
        <v>0</v>
      </c>
      <c r="AB55" s="1082"/>
      <c r="AC55" s="966">
        <f>IF(((AC54+AC33)/12)='A1 - Identification'!H16,AC54+AC33,"ERROR")</f>
        <v>0</v>
      </c>
      <c r="AD55" s="519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1"/>
      <c r="AS55" s="791"/>
      <c r="AT55" s="75"/>
    </row>
    <row r="56" spans="1:46" ht="6" customHeight="1" thickTop="1">
      <c r="A56" s="514"/>
      <c r="B56" s="524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25"/>
      <c r="AD56" s="519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1"/>
      <c r="AS56" s="791"/>
      <c r="AT56" s="75"/>
    </row>
    <row r="57" spans="1:46" ht="12.75">
      <c r="A57" s="514"/>
      <c r="B57" s="526" t="s">
        <v>52</v>
      </c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19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1"/>
      <c r="AQ57" s="791"/>
      <c r="AR57" s="791"/>
      <c r="AS57" s="791"/>
      <c r="AT57" s="75"/>
    </row>
    <row r="58" spans="1:45" ht="12.75">
      <c r="A58" s="514"/>
      <c r="B58" s="528" t="s">
        <v>794</v>
      </c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9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1"/>
      <c r="AQ58" s="791"/>
      <c r="AR58" s="791"/>
      <c r="AS58" s="791"/>
    </row>
    <row r="59" spans="1:45" ht="12.75">
      <c r="A59" s="514"/>
      <c r="B59" s="528" t="s">
        <v>542</v>
      </c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9"/>
      <c r="AE59" s="791"/>
      <c r="AF59" s="791"/>
      <c r="AG59" s="791"/>
      <c r="AH59" s="791"/>
      <c r="AI59" s="791"/>
      <c r="AJ59" s="791"/>
      <c r="AK59" s="791"/>
      <c r="AL59" s="791"/>
      <c r="AM59" s="791"/>
      <c r="AN59" s="791"/>
      <c r="AO59" s="791"/>
      <c r="AP59" s="791"/>
      <c r="AQ59" s="791"/>
      <c r="AR59" s="791"/>
      <c r="AS59" s="791"/>
    </row>
    <row r="60" spans="1:45" ht="12.75">
      <c r="A60" s="514"/>
      <c r="B60" s="528" t="s">
        <v>543</v>
      </c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9"/>
      <c r="AE60" s="791"/>
      <c r="AF60" s="791"/>
      <c r="AG60" s="791"/>
      <c r="AH60" s="791"/>
      <c r="AI60" s="791"/>
      <c r="AJ60" s="791"/>
      <c r="AK60" s="791"/>
      <c r="AL60" s="791"/>
      <c r="AM60" s="791"/>
      <c r="AN60" s="791"/>
      <c r="AO60" s="791"/>
      <c r="AP60" s="791"/>
      <c r="AQ60" s="791"/>
      <c r="AR60" s="791"/>
      <c r="AS60" s="791"/>
    </row>
    <row r="61" spans="1:45" ht="3.75" customHeight="1" thickBot="1">
      <c r="A61" s="870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30"/>
      <c r="AE61" s="791"/>
      <c r="AF61" s="791"/>
      <c r="AG61" s="791"/>
      <c r="AH61" s="791"/>
      <c r="AI61" s="791"/>
      <c r="AJ61" s="791"/>
      <c r="AK61" s="791"/>
      <c r="AL61" s="791"/>
      <c r="AM61" s="791"/>
      <c r="AN61" s="791"/>
      <c r="AO61" s="791"/>
      <c r="AP61" s="791"/>
      <c r="AQ61" s="791"/>
      <c r="AR61" s="791"/>
      <c r="AS61" s="791"/>
    </row>
    <row r="62" spans="1:45" ht="11.25" customHeight="1" thickTop="1">
      <c r="A62" s="871" t="str">
        <f>+VersionDate</f>
        <v>MMAH 10/12</v>
      </c>
      <c r="B62" s="791"/>
      <c r="C62" s="791"/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791"/>
      <c r="AI62" s="791"/>
      <c r="AJ62" s="791"/>
      <c r="AK62" s="791"/>
      <c r="AL62" s="791"/>
      <c r="AM62" s="791"/>
      <c r="AN62" s="791"/>
      <c r="AO62" s="791"/>
      <c r="AP62" s="791"/>
      <c r="AQ62" s="791"/>
      <c r="AR62" s="791"/>
      <c r="AS62" s="791"/>
    </row>
    <row r="63" spans="1:45" ht="12.75">
      <c r="A63" s="791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91"/>
      <c r="AI63" s="791"/>
      <c r="AJ63" s="791"/>
      <c r="AK63" s="791"/>
      <c r="AL63" s="791"/>
      <c r="AM63" s="791"/>
      <c r="AN63" s="791"/>
      <c r="AO63" s="791"/>
      <c r="AP63" s="791"/>
      <c r="AQ63" s="791"/>
      <c r="AR63" s="791"/>
      <c r="AS63" s="791"/>
    </row>
    <row r="64" spans="1:45" ht="12.75">
      <c r="A64" s="791"/>
      <c r="B64" s="791"/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  <c r="AA64" s="791"/>
      <c r="AB64" s="791"/>
      <c r="AC64" s="791"/>
      <c r="AD64" s="791"/>
      <c r="AE64" s="791"/>
      <c r="AF64" s="791"/>
      <c r="AG64" s="791"/>
      <c r="AH64" s="791"/>
      <c r="AI64" s="791"/>
      <c r="AJ64" s="791"/>
      <c r="AK64" s="791"/>
      <c r="AL64" s="791"/>
      <c r="AM64" s="791"/>
      <c r="AN64" s="791"/>
      <c r="AO64" s="791"/>
      <c r="AP64" s="791"/>
      <c r="AQ64" s="791"/>
      <c r="AR64" s="791"/>
      <c r="AS64" s="791"/>
    </row>
    <row r="65" spans="1:45" ht="12.75">
      <c r="A65" s="791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1"/>
      <c r="AH65" s="791"/>
      <c r="AI65" s="791"/>
      <c r="AJ65" s="791"/>
      <c r="AK65" s="791"/>
      <c r="AL65" s="791"/>
      <c r="AM65" s="791"/>
      <c r="AN65" s="791"/>
      <c r="AO65" s="791"/>
      <c r="AP65" s="791"/>
      <c r="AQ65" s="791"/>
      <c r="AR65" s="791"/>
      <c r="AS65" s="791"/>
    </row>
    <row r="66" spans="1:45" ht="12.75">
      <c r="A66" s="791"/>
      <c r="B66" s="791"/>
      <c r="C66" s="791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  <c r="P66" s="791"/>
      <c r="Q66" s="791"/>
      <c r="R66" s="791"/>
      <c r="S66" s="791"/>
      <c r="T66" s="791"/>
      <c r="U66" s="791"/>
      <c r="V66" s="791"/>
      <c r="W66" s="791"/>
      <c r="X66" s="791"/>
      <c r="Y66" s="791"/>
      <c r="Z66" s="791"/>
      <c r="AA66" s="791"/>
      <c r="AB66" s="791"/>
      <c r="AC66" s="791"/>
      <c r="AD66" s="791"/>
      <c r="AE66" s="791"/>
      <c r="AF66" s="791"/>
      <c r="AG66" s="791"/>
      <c r="AH66" s="791"/>
      <c r="AI66" s="791"/>
      <c r="AJ66" s="791"/>
      <c r="AK66" s="791"/>
      <c r="AL66" s="791"/>
      <c r="AM66" s="791"/>
      <c r="AN66" s="791"/>
      <c r="AO66" s="791"/>
      <c r="AP66" s="791"/>
      <c r="AQ66" s="791"/>
      <c r="AR66" s="791"/>
      <c r="AS66" s="791"/>
    </row>
    <row r="67" spans="1:45" ht="12.75">
      <c r="A67" s="791"/>
      <c r="B67" s="791"/>
      <c r="C67" s="791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791"/>
      <c r="V67" s="791"/>
      <c r="W67" s="791"/>
      <c r="X67" s="791"/>
      <c r="Y67" s="791"/>
      <c r="Z67" s="791"/>
      <c r="AA67" s="791"/>
      <c r="AB67" s="791"/>
      <c r="AC67" s="791"/>
      <c r="AD67" s="791"/>
      <c r="AE67" s="791"/>
      <c r="AF67" s="791"/>
      <c r="AG67" s="791"/>
      <c r="AH67" s="791"/>
      <c r="AI67" s="791"/>
      <c r="AJ67" s="791"/>
      <c r="AK67" s="791"/>
      <c r="AL67" s="791"/>
      <c r="AM67" s="791"/>
      <c r="AN67" s="791"/>
      <c r="AO67" s="791"/>
      <c r="AP67" s="791"/>
      <c r="AQ67" s="791"/>
      <c r="AR67" s="791"/>
      <c r="AS67" s="791"/>
    </row>
    <row r="68" spans="1:45" ht="12.75">
      <c r="A68" s="791"/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791"/>
      <c r="AA68" s="791"/>
      <c r="AB68" s="791"/>
      <c r="AC68" s="791"/>
      <c r="AD68" s="791"/>
      <c r="AE68" s="791"/>
      <c r="AF68" s="791"/>
      <c r="AG68" s="791"/>
      <c r="AH68" s="791"/>
      <c r="AI68" s="791"/>
      <c r="AJ68" s="791"/>
      <c r="AK68" s="791"/>
      <c r="AL68" s="791"/>
      <c r="AM68" s="791"/>
      <c r="AN68" s="791"/>
      <c r="AO68" s="791"/>
      <c r="AP68" s="791"/>
      <c r="AQ68" s="791"/>
      <c r="AR68" s="791"/>
      <c r="AS68" s="791"/>
    </row>
    <row r="69" spans="1:45" ht="12.75">
      <c r="A69" s="791"/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791"/>
      <c r="AA69" s="791"/>
      <c r="AB69" s="791"/>
      <c r="AC69" s="791"/>
      <c r="AD69" s="791"/>
      <c r="AE69" s="791"/>
      <c r="AF69" s="791"/>
      <c r="AG69" s="791"/>
      <c r="AH69" s="791"/>
      <c r="AI69" s="791"/>
      <c r="AJ69" s="791"/>
      <c r="AK69" s="791"/>
      <c r="AL69" s="791"/>
      <c r="AM69" s="791"/>
      <c r="AN69" s="791"/>
      <c r="AO69" s="791"/>
      <c r="AP69" s="791"/>
      <c r="AQ69" s="791"/>
      <c r="AR69" s="791"/>
      <c r="AS69" s="791"/>
    </row>
    <row r="70" spans="1:45" ht="12.75">
      <c r="A70" s="791"/>
      <c r="B70" s="791"/>
      <c r="C70" s="791"/>
      <c r="D70" s="791"/>
      <c r="E70" s="791"/>
      <c r="F70" s="791"/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  <c r="S70" s="791"/>
      <c r="T70" s="791"/>
      <c r="U70" s="791"/>
      <c r="V70" s="791"/>
      <c r="W70" s="791"/>
      <c r="X70" s="791"/>
      <c r="Y70" s="791"/>
      <c r="Z70" s="791"/>
      <c r="AA70" s="791"/>
      <c r="AB70" s="791"/>
      <c r="AC70" s="791"/>
      <c r="AD70" s="791"/>
      <c r="AE70" s="791"/>
      <c r="AF70" s="791"/>
      <c r="AG70" s="791"/>
      <c r="AH70" s="791"/>
      <c r="AI70" s="791"/>
      <c r="AJ70" s="791"/>
      <c r="AK70" s="791"/>
      <c r="AL70" s="791"/>
      <c r="AM70" s="791"/>
      <c r="AN70" s="791"/>
      <c r="AO70" s="791"/>
      <c r="AP70" s="791"/>
      <c r="AQ70" s="791"/>
      <c r="AR70" s="791"/>
      <c r="AS70" s="791"/>
    </row>
    <row r="71" spans="1:45" ht="12.75">
      <c r="A71" s="791"/>
      <c r="B71" s="791"/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791"/>
      <c r="P71" s="791"/>
      <c r="Q71" s="791"/>
      <c r="R71" s="791"/>
      <c r="S71" s="791"/>
      <c r="T71" s="791"/>
      <c r="U71" s="791"/>
      <c r="V71" s="791"/>
      <c r="W71" s="791"/>
      <c r="X71" s="791"/>
      <c r="Y71" s="791"/>
      <c r="Z71" s="791"/>
      <c r="AA71" s="791"/>
      <c r="AB71" s="791"/>
      <c r="AC71" s="791"/>
      <c r="AD71" s="791"/>
      <c r="AE71" s="791"/>
      <c r="AF71" s="791"/>
      <c r="AG71" s="791"/>
      <c r="AH71" s="791"/>
      <c r="AI71" s="791"/>
      <c r="AJ71" s="791"/>
      <c r="AK71" s="791"/>
      <c r="AL71" s="791"/>
      <c r="AM71" s="791"/>
      <c r="AN71" s="791"/>
      <c r="AO71" s="791"/>
      <c r="AP71" s="791"/>
      <c r="AQ71" s="791"/>
      <c r="AR71" s="791"/>
      <c r="AS71" s="791"/>
    </row>
    <row r="72" spans="1:45" ht="12.75">
      <c r="A72" s="791"/>
      <c r="B72" s="791"/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1"/>
      <c r="AS72" s="791"/>
    </row>
    <row r="73" spans="1:45" ht="12.75">
      <c r="A73" s="791"/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791"/>
      <c r="AD73" s="791"/>
      <c r="AE73" s="791"/>
      <c r="AF73" s="791"/>
      <c r="AG73" s="791"/>
      <c r="AH73" s="791"/>
      <c r="AI73" s="791"/>
      <c r="AJ73" s="791"/>
      <c r="AK73" s="791"/>
      <c r="AL73" s="791"/>
      <c r="AM73" s="791"/>
      <c r="AN73" s="791"/>
      <c r="AO73" s="791"/>
      <c r="AP73" s="791"/>
      <c r="AQ73" s="791"/>
      <c r="AR73" s="791"/>
      <c r="AS73" s="791"/>
    </row>
    <row r="74" spans="1:42" ht="12.75">
      <c r="A74" s="791"/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791"/>
      <c r="AL74" s="791"/>
      <c r="AM74" s="791"/>
      <c r="AN74" s="791"/>
      <c r="AO74" s="791"/>
      <c r="AP74" s="791"/>
    </row>
    <row r="75" spans="1:42" ht="12.75">
      <c r="A75" s="791"/>
      <c r="B75" s="791"/>
      <c r="C75" s="791"/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791"/>
      <c r="AD75" s="791"/>
      <c r="AE75" s="791"/>
      <c r="AF75" s="791"/>
      <c r="AG75" s="791"/>
      <c r="AH75" s="791"/>
      <c r="AI75" s="791"/>
      <c r="AJ75" s="791"/>
      <c r="AK75" s="791"/>
      <c r="AL75" s="791"/>
      <c r="AM75" s="791"/>
      <c r="AN75" s="791"/>
      <c r="AO75" s="791"/>
      <c r="AP75" s="791"/>
    </row>
    <row r="76" spans="1:42" ht="12.75">
      <c r="A76" s="791"/>
      <c r="B76" s="791"/>
      <c r="C76" s="791"/>
      <c r="D76" s="791"/>
      <c r="E76" s="791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1"/>
      <c r="AB76" s="791"/>
      <c r="AC76" s="791"/>
      <c r="AD76" s="791"/>
      <c r="AE76" s="791"/>
      <c r="AF76" s="791"/>
      <c r="AG76" s="791"/>
      <c r="AH76" s="791"/>
      <c r="AI76" s="791"/>
      <c r="AJ76" s="791"/>
      <c r="AK76" s="791"/>
      <c r="AL76" s="791"/>
      <c r="AM76" s="791"/>
      <c r="AN76" s="791"/>
      <c r="AO76" s="791"/>
      <c r="AP76" s="791"/>
    </row>
    <row r="77" spans="1:42" ht="12.75">
      <c r="A77" s="791"/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1"/>
      <c r="AD77" s="791"/>
      <c r="AE77" s="791"/>
      <c r="AF77" s="791"/>
      <c r="AG77" s="791"/>
      <c r="AH77" s="791"/>
      <c r="AI77" s="791"/>
      <c r="AJ77" s="791"/>
      <c r="AK77" s="791"/>
      <c r="AL77" s="791"/>
      <c r="AM77" s="791"/>
      <c r="AN77" s="791"/>
      <c r="AO77" s="791"/>
      <c r="AP77" s="791"/>
    </row>
    <row r="78" spans="1:42" ht="12.75">
      <c r="A78" s="791"/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  <c r="AA78" s="791"/>
      <c r="AB78" s="791"/>
      <c r="AC78" s="791"/>
      <c r="AD78" s="791"/>
      <c r="AE78" s="791"/>
      <c r="AF78" s="791"/>
      <c r="AG78" s="791"/>
      <c r="AH78" s="791"/>
      <c r="AI78" s="791"/>
      <c r="AJ78" s="791"/>
      <c r="AK78" s="791"/>
      <c r="AL78" s="791"/>
      <c r="AM78" s="791"/>
      <c r="AN78" s="791"/>
      <c r="AO78" s="791"/>
      <c r="AP78" s="791"/>
    </row>
    <row r="79" spans="1:42" ht="12.75">
      <c r="A79" s="791"/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791"/>
      <c r="AD79" s="791"/>
      <c r="AE79" s="791"/>
      <c r="AF79" s="791"/>
      <c r="AG79" s="791"/>
      <c r="AH79" s="791"/>
      <c r="AI79" s="791"/>
      <c r="AJ79" s="791"/>
      <c r="AK79" s="791"/>
      <c r="AL79" s="791"/>
      <c r="AM79" s="791"/>
      <c r="AN79" s="791"/>
      <c r="AO79" s="791"/>
      <c r="AP79" s="791"/>
    </row>
    <row r="80" spans="1:42" ht="12.75">
      <c r="A80" s="791"/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91"/>
      <c r="AD80" s="791"/>
      <c r="AE80" s="791"/>
      <c r="AF80" s="791"/>
      <c r="AG80" s="791"/>
      <c r="AH80" s="791"/>
      <c r="AI80" s="791"/>
      <c r="AJ80" s="791"/>
      <c r="AK80" s="791"/>
      <c r="AL80" s="791"/>
      <c r="AM80" s="791"/>
      <c r="AN80" s="791"/>
      <c r="AO80" s="791"/>
      <c r="AP80" s="791"/>
    </row>
    <row r="81" spans="1:42" ht="12.75">
      <c r="A81" s="791"/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  <c r="AA81" s="791"/>
      <c r="AB81" s="791"/>
      <c r="AC81" s="791"/>
      <c r="AD81" s="791"/>
      <c r="AE81" s="791"/>
      <c r="AF81" s="791"/>
      <c r="AG81" s="791"/>
      <c r="AH81" s="791"/>
      <c r="AI81" s="791"/>
      <c r="AJ81" s="791"/>
      <c r="AK81" s="791"/>
      <c r="AL81" s="791"/>
      <c r="AM81" s="791"/>
      <c r="AN81" s="791"/>
      <c r="AO81" s="791"/>
      <c r="AP81" s="791"/>
    </row>
    <row r="82" spans="1:42" ht="12.75">
      <c r="A82" s="791"/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791"/>
      <c r="AL82" s="791"/>
      <c r="AM82" s="791"/>
      <c r="AN82" s="791"/>
      <c r="AO82" s="791"/>
      <c r="AP82" s="791"/>
    </row>
    <row r="83" spans="1:42" ht="12.75">
      <c r="A83" s="791"/>
      <c r="B83" s="791"/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  <c r="AA83" s="791"/>
      <c r="AB83" s="791"/>
      <c r="AC83" s="791"/>
      <c r="AD83" s="791"/>
      <c r="AE83" s="791"/>
      <c r="AF83" s="791"/>
      <c r="AG83" s="791"/>
      <c r="AH83" s="791"/>
      <c r="AI83" s="791"/>
      <c r="AJ83" s="791"/>
      <c r="AK83" s="791"/>
      <c r="AL83" s="791"/>
      <c r="AM83" s="791"/>
      <c r="AN83" s="791"/>
      <c r="AO83" s="791"/>
      <c r="AP83" s="791"/>
    </row>
    <row r="84" spans="1:42" ht="12.75">
      <c r="A84" s="791"/>
      <c r="B84" s="791"/>
      <c r="C84" s="791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1"/>
      <c r="W84" s="791"/>
      <c r="X84" s="791"/>
      <c r="Y84" s="791"/>
      <c r="Z84" s="791"/>
      <c r="AA84" s="791"/>
      <c r="AB84" s="791"/>
      <c r="AC84" s="791"/>
      <c r="AD84" s="791"/>
      <c r="AE84" s="791"/>
      <c r="AF84" s="791"/>
      <c r="AG84" s="791"/>
      <c r="AH84" s="791"/>
      <c r="AI84" s="791"/>
      <c r="AJ84" s="791"/>
      <c r="AK84" s="791"/>
      <c r="AL84" s="791"/>
      <c r="AM84" s="791"/>
      <c r="AN84" s="791"/>
      <c r="AO84" s="791"/>
      <c r="AP84" s="791"/>
    </row>
    <row r="85" spans="1:42" ht="12.75">
      <c r="A85" s="791"/>
      <c r="B85" s="791"/>
      <c r="C85" s="791"/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791"/>
      <c r="Z85" s="791"/>
      <c r="AA85" s="791"/>
      <c r="AB85" s="791"/>
      <c r="AC85" s="791"/>
      <c r="AD85" s="791"/>
      <c r="AE85" s="791"/>
      <c r="AF85" s="791"/>
      <c r="AG85" s="791"/>
      <c r="AH85" s="791"/>
      <c r="AI85" s="791"/>
      <c r="AJ85" s="791"/>
      <c r="AK85" s="791"/>
      <c r="AL85" s="791"/>
      <c r="AM85" s="791"/>
      <c r="AN85" s="791"/>
      <c r="AO85" s="791"/>
      <c r="AP85" s="791"/>
    </row>
    <row r="86" spans="1:42" ht="12.75">
      <c r="A86" s="791"/>
      <c r="B86" s="791"/>
      <c r="C86" s="791"/>
      <c r="D86" s="791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1"/>
      <c r="W86" s="791"/>
      <c r="X86" s="791"/>
      <c r="Y86" s="791"/>
      <c r="Z86" s="791"/>
      <c r="AA86" s="791"/>
      <c r="AB86" s="791"/>
      <c r="AC86" s="791"/>
      <c r="AD86" s="791"/>
      <c r="AE86" s="791"/>
      <c r="AF86" s="791"/>
      <c r="AG86" s="791"/>
      <c r="AH86" s="791"/>
      <c r="AI86" s="791"/>
      <c r="AJ86" s="791"/>
      <c r="AK86" s="791"/>
      <c r="AL86" s="791"/>
      <c r="AM86" s="791"/>
      <c r="AN86" s="791"/>
      <c r="AO86" s="791"/>
      <c r="AP86" s="791"/>
    </row>
    <row r="87" spans="1:42" ht="12.75">
      <c r="A87" s="791"/>
      <c r="B87" s="791"/>
      <c r="C87" s="791"/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  <c r="AA87" s="791"/>
      <c r="AB87" s="791"/>
      <c r="AC87" s="791"/>
      <c r="AD87" s="791"/>
      <c r="AE87" s="791"/>
      <c r="AF87" s="791"/>
      <c r="AG87" s="791"/>
      <c r="AH87" s="791"/>
      <c r="AI87" s="791"/>
      <c r="AJ87" s="791"/>
      <c r="AK87" s="791"/>
      <c r="AL87" s="791"/>
      <c r="AM87" s="791"/>
      <c r="AN87" s="791"/>
      <c r="AO87" s="791"/>
      <c r="AP87" s="791"/>
    </row>
    <row r="88" spans="1:42" ht="12.75">
      <c r="A88" s="791"/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1"/>
      <c r="AB88" s="791"/>
      <c r="AC88" s="791"/>
      <c r="AD88" s="791"/>
      <c r="AE88" s="791"/>
      <c r="AF88" s="791"/>
      <c r="AG88" s="791"/>
      <c r="AH88" s="791"/>
      <c r="AI88" s="791"/>
      <c r="AJ88" s="791"/>
      <c r="AK88" s="791"/>
      <c r="AL88" s="791"/>
      <c r="AM88" s="791"/>
      <c r="AN88" s="791"/>
      <c r="AO88" s="791"/>
      <c r="AP88" s="791"/>
    </row>
    <row r="89" spans="1:42" ht="12.75">
      <c r="A89" s="791"/>
      <c r="B89" s="791"/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  <c r="AA89" s="791"/>
      <c r="AB89" s="791"/>
      <c r="AC89" s="791"/>
      <c r="AD89" s="791"/>
      <c r="AE89" s="791"/>
      <c r="AF89" s="791"/>
      <c r="AG89" s="791"/>
      <c r="AH89" s="791"/>
      <c r="AI89" s="791"/>
      <c r="AJ89" s="791"/>
      <c r="AK89" s="791"/>
      <c r="AL89" s="791"/>
      <c r="AM89" s="791"/>
      <c r="AN89" s="791"/>
      <c r="AO89" s="791"/>
      <c r="AP89" s="791"/>
    </row>
    <row r="90" spans="1:42" ht="12.75">
      <c r="A90" s="791"/>
      <c r="B90" s="791"/>
      <c r="C90" s="791"/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791"/>
      <c r="AD90" s="791"/>
      <c r="AE90" s="791"/>
      <c r="AF90" s="791"/>
      <c r="AG90" s="791"/>
      <c r="AH90" s="791"/>
      <c r="AI90" s="791"/>
      <c r="AJ90" s="791"/>
      <c r="AK90" s="791"/>
      <c r="AL90" s="791"/>
      <c r="AM90" s="791"/>
      <c r="AN90" s="791"/>
      <c r="AO90" s="791"/>
      <c r="AP90" s="791"/>
    </row>
    <row r="91" spans="1:42" ht="12.75">
      <c r="A91" s="791"/>
      <c r="B91" s="791"/>
      <c r="C91" s="791"/>
      <c r="D91" s="791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1"/>
      <c r="W91" s="791"/>
      <c r="X91" s="791"/>
      <c r="Y91" s="791"/>
      <c r="Z91" s="791"/>
      <c r="AA91" s="791"/>
      <c r="AB91" s="791"/>
      <c r="AC91" s="791"/>
      <c r="AD91" s="791"/>
      <c r="AE91" s="791"/>
      <c r="AF91" s="791"/>
      <c r="AG91" s="791"/>
      <c r="AH91" s="791"/>
      <c r="AI91" s="791"/>
      <c r="AJ91" s="791"/>
      <c r="AK91" s="791"/>
      <c r="AL91" s="791"/>
      <c r="AM91" s="791"/>
      <c r="AN91" s="791"/>
      <c r="AO91" s="791"/>
      <c r="AP91" s="791"/>
    </row>
    <row r="92" spans="1:42" ht="12.75">
      <c r="A92" s="791"/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  <c r="AJ92" s="791"/>
      <c r="AK92" s="791"/>
      <c r="AL92" s="791"/>
      <c r="AM92" s="791"/>
      <c r="AN92" s="791"/>
      <c r="AO92" s="791"/>
      <c r="AP92" s="791"/>
    </row>
    <row r="93" spans="1:42" ht="12.75">
      <c r="A93" s="791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  <c r="AJ93" s="791"/>
      <c r="AK93" s="791"/>
      <c r="AL93" s="791"/>
      <c r="AM93" s="791"/>
      <c r="AN93" s="791"/>
      <c r="AO93" s="791"/>
      <c r="AP93" s="791"/>
    </row>
    <row r="94" spans="1:42" ht="12.75">
      <c r="A94" s="791"/>
      <c r="B94" s="791"/>
      <c r="C94" s="791"/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1"/>
      <c r="Q94" s="791"/>
      <c r="R94" s="791"/>
      <c r="S94" s="791"/>
      <c r="T94" s="791"/>
      <c r="U94" s="791"/>
      <c r="V94" s="791"/>
      <c r="W94" s="791"/>
      <c r="X94" s="791"/>
      <c r="Y94" s="791"/>
      <c r="Z94" s="791"/>
      <c r="AA94" s="791"/>
      <c r="AB94" s="791"/>
      <c r="AC94" s="791"/>
      <c r="AD94" s="791"/>
      <c r="AE94" s="791"/>
      <c r="AF94" s="791"/>
      <c r="AG94" s="791"/>
      <c r="AH94" s="791"/>
      <c r="AI94" s="791"/>
      <c r="AJ94" s="791"/>
      <c r="AK94" s="791"/>
      <c r="AL94" s="791"/>
      <c r="AM94" s="791"/>
      <c r="AN94" s="791"/>
      <c r="AO94" s="791"/>
      <c r="AP94" s="791"/>
    </row>
    <row r="95" spans="1:42" ht="12.75">
      <c r="A95" s="791"/>
      <c r="B95" s="791"/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  <c r="Y95" s="791"/>
      <c r="Z95" s="791"/>
      <c r="AA95" s="791"/>
      <c r="AB95" s="791"/>
      <c r="AC95" s="791"/>
      <c r="AD95" s="791"/>
      <c r="AE95" s="791"/>
      <c r="AF95" s="791"/>
      <c r="AG95" s="791"/>
      <c r="AH95" s="791"/>
      <c r="AI95" s="791"/>
      <c r="AJ95" s="791"/>
      <c r="AK95" s="791"/>
      <c r="AL95" s="791"/>
      <c r="AM95" s="791"/>
      <c r="AN95" s="791"/>
      <c r="AO95" s="791"/>
      <c r="AP95" s="791"/>
    </row>
    <row r="96" spans="1:42" ht="12.75">
      <c r="A96" s="791"/>
      <c r="B96" s="791"/>
      <c r="C96" s="791"/>
      <c r="D96" s="791"/>
      <c r="E96" s="791"/>
      <c r="F96" s="791"/>
      <c r="G96" s="791"/>
      <c r="H96" s="791"/>
      <c r="I96" s="791"/>
      <c r="J96" s="791"/>
      <c r="K96" s="791"/>
      <c r="L96" s="791"/>
      <c r="M96" s="791"/>
      <c r="N96" s="791"/>
      <c r="O96" s="791"/>
      <c r="P96" s="791"/>
      <c r="Q96" s="791"/>
      <c r="R96" s="791"/>
      <c r="S96" s="791"/>
      <c r="T96" s="791"/>
      <c r="U96" s="791"/>
      <c r="V96" s="791"/>
      <c r="W96" s="791"/>
      <c r="X96" s="791"/>
      <c r="Y96" s="791"/>
      <c r="Z96" s="791"/>
      <c r="AA96" s="791"/>
      <c r="AB96" s="791"/>
      <c r="AC96" s="791"/>
      <c r="AD96" s="791"/>
      <c r="AE96" s="791"/>
      <c r="AF96" s="791"/>
      <c r="AG96" s="791"/>
      <c r="AH96" s="791"/>
      <c r="AI96" s="791"/>
      <c r="AJ96" s="791"/>
      <c r="AK96" s="791"/>
      <c r="AL96" s="791"/>
      <c r="AM96" s="791"/>
      <c r="AN96" s="791"/>
      <c r="AO96" s="791"/>
      <c r="AP96" s="791"/>
    </row>
    <row r="97" spans="1:42" ht="12.75">
      <c r="A97" s="791"/>
      <c r="B97" s="791"/>
      <c r="C97" s="791"/>
      <c r="D97" s="791"/>
      <c r="E97" s="791"/>
      <c r="F97" s="791"/>
      <c r="G97" s="791"/>
      <c r="H97" s="791"/>
      <c r="I97" s="791"/>
      <c r="J97" s="791"/>
      <c r="K97" s="791"/>
      <c r="L97" s="791"/>
      <c r="M97" s="791"/>
      <c r="N97" s="791"/>
      <c r="O97" s="791"/>
      <c r="P97" s="791"/>
      <c r="Q97" s="791"/>
      <c r="R97" s="791"/>
      <c r="S97" s="791"/>
      <c r="T97" s="791"/>
      <c r="U97" s="791"/>
      <c r="V97" s="791"/>
      <c r="W97" s="791"/>
      <c r="X97" s="791"/>
      <c r="Y97" s="791"/>
      <c r="Z97" s="791"/>
      <c r="AA97" s="791"/>
      <c r="AB97" s="791"/>
      <c r="AC97" s="791"/>
      <c r="AD97" s="791"/>
      <c r="AE97" s="791"/>
      <c r="AF97" s="791"/>
      <c r="AG97" s="791"/>
      <c r="AH97" s="791"/>
      <c r="AI97" s="791"/>
      <c r="AJ97" s="791"/>
      <c r="AK97" s="791"/>
      <c r="AL97" s="791"/>
      <c r="AM97" s="791"/>
      <c r="AN97" s="791"/>
      <c r="AO97" s="791"/>
      <c r="AP97" s="791"/>
    </row>
    <row r="98" spans="1:42" ht="12.75">
      <c r="A98" s="791"/>
      <c r="B98" s="791"/>
      <c r="C98" s="791"/>
      <c r="D98" s="791"/>
      <c r="E98" s="791"/>
      <c r="F98" s="791"/>
      <c r="G98" s="791"/>
      <c r="H98" s="791"/>
      <c r="I98" s="791"/>
      <c r="J98" s="791"/>
      <c r="K98" s="791"/>
      <c r="L98" s="791"/>
      <c r="M98" s="791"/>
      <c r="N98" s="791"/>
      <c r="O98" s="791"/>
      <c r="P98" s="791"/>
      <c r="Q98" s="791"/>
      <c r="R98" s="791"/>
      <c r="S98" s="791"/>
      <c r="T98" s="791"/>
      <c r="U98" s="791"/>
      <c r="V98" s="791"/>
      <c r="W98" s="791"/>
      <c r="X98" s="791"/>
      <c r="Y98" s="791"/>
      <c r="Z98" s="791"/>
      <c r="AA98" s="791"/>
      <c r="AB98" s="791"/>
      <c r="AC98" s="791"/>
      <c r="AD98" s="791"/>
      <c r="AE98" s="791"/>
      <c r="AF98" s="791"/>
      <c r="AG98" s="791"/>
      <c r="AH98" s="791"/>
      <c r="AI98" s="791"/>
      <c r="AJ98" s="791"/>
      <c r="AK98" s="791"/>
      <c r="AL98" s="791"/>
      <c r="AM98" s="791"/>
      <c r="AN98" s="791"/>
      <c r="AO98" s="791"/>
      <c r="AP98" s="791"/>
    </row>
    <row r="99" spans="1:42" ht="12.75">
      <c r="A99" s="791"/>
      <c r="B99" s="791"/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791"/>
      <c r="R99" s="791"/>
      <c r="S99" s="791"/>
      <c r="T99" s="791"/>
      <c r="U99" s="791"/>
      <c r="V99" s="791"/>
      <c r="W99" s="791"/>
      <c r="X99" s="791"/>
      <c r="Y99" s="791"/>
      <c r="Z99" s="791"/>
      <c r="AA99" s="791"/>
      <c r="AB99" s="791"/>
      <c r="AC99" s="791"/>
      <c r="AD99" s="791"/>
      <c r="AE99" s="791"/>
      <c r="AF99" s="791"/>
      <c r="AG99" s="791"/>
      <c r="AH99" s="791"/>
      <c r="AI99" s="791"/>
      <c r="AJ99" s="791"/>
      <c r="AK99" s="791"/>
      <c r="AL99" s="791"/>
      <c r="AM99" s="791"/>
      <c r="AN99" s="791"/>
      <c r="AO99" s="791"/>
      <c r="AP99" s="791"/>
    </row>
    <row r="100" spans="1:42" ht="12.75">
      <c r="A100" s="791"/>
      <c r="B100" s="791"/>
      <c r="C100" s="791"/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1"/>
      <c r="Q100" s="791"/>
      <c r="R100" s="791"/>
      <c r="S100" s="791"/>
      <c r="T100" s="791"/>
      <c r="U100" s="791"/>
      <c r="V100" s="791"/>
      <c r="W100" s="791"/>
      <c r="X100" s="791"/>
      <c r="Y100" s="791"/>
      <c r="Z100" s="791"/>
      <c r="AA100" s="791"/>
      <c r="AB100" s="791"/>
      <c r="AC100" s="791"/>
      <c r="AD100" s="791"/>
      <c r="AE100" s="791"/>
      <c r="AF100" s="791"/>
      <c r="AG100" s="791"/>
      <c r="AH100" s="791"/>
      <c r="AI100" s="791"/>
      <c r="AJ100" s="791"/>
      <c r="AK100" s="791"/>
      <c r="AL100" s="791"/>
      <c r="AM100" s="791"/>
      <c r="AN100" s="791"/>
      <c r="AO100" s="791"/>
      <c r="AP100" s="791"/>
    </row>
    <row r="101" spans="1:42" ht="12.75">
      <c r="A101" s="791"/>
      <c r="B101" s="791"/>
      <c r="C101" s="791"/>
      <c r="D101" s="791"/>
      <c r="E101" s="791"/>
      <c r="F101" s="791"/>
      <c r="G101" s="791"/>
      <c r="H101" s="791"/>
      <c r="I101" s="791"/>
      <c r="J101" s="791"/>
      <c r="K101" s="791"/>
      <c r="L101" s="791"/>
      <c r="M101" s="791"/>
      <c r="N101" s="791"/>
      <c r="O101" s="791"/>
      <c r="P101" s="791"/>
      <c r="Q101" s="791"/>
      <c r="R101" s="791"/>
      <c r="S101" s="791"/>
      <c r="T101" s="791"/>
      <c r="U101" s="791"/>
      <c r="V101" s="791"/>
      <c r="W101" s="791"/>
      <c r="X101" s="791"/>
      <c r="Y101" s="791"/>
      <c r="Z101" s="791"/>
      <c r="AA101" s="791"/>
      <c r="AB101" s="791"/>
      <c r="AC101" s="791"/>
      <c r="AD101" s="791"/>
      <c r="AE101" s="791"/>
      <c r="AF101" s="791"/>
      <c r="AG101" s="791"/>
      <c r="AH101" s="791"/>
      <c r="AI101" s="791"/>
      <c r="AJ101" s="791"/>
      <c r="AK101" s="791"/>
      <c r="AL101" s="791"/>
      <c r="AM101" s="791"/>
      <c r="AN101" s="791"/>
      <c r="AO101" s="791"/>
      <c r="AP101" s="791"/>
    </row>
    <row r="102" spans="1:42" ht="12.75">
      <c r="A102" s="791"/>
      <c r="B102" s="791"/>
      <c r="C102" s="791"/>
      <c r="D102" s="791"/>
      <c r="E102" s="791"/>
      <c r="F102" s="791"/>
      <c r="G102" s="791"/>
      <c r="H102" s="791"/>
      <c r="I102" s="791"/>
      <c r="J102" s="791"/>
      <c r="K102" s="791"/>
      <c r="L102" s="791"/>
      <c r="M102" s="791"/>
      <c r="N102" s="791"/>
      <c r="O102" s="791"/>
      <c r="P102" s="791"/>
      <c r="Q102" s="791"/>
      <c r="R102" s="791"/>
      <c r="S102" s="791"/>
      <c r="T102" s="791"/>
      <c r="U102" s="791"/>
      <c r="V102" s="791"/>
      <c r="W102" s="791"/>
      <c r="X102" s="791"/>
      <c r="Y102" s="791"/>
      <c r="Z102" s="791"/>
      <c r="AA102" s="791"/>
      <c r="AB102" s="791"/>
      <c r="AC102" s="791"/>
      <c r="AD102" s="791"/>
      <c r="AE102" s="791"/>
      <c r="AF102" s="791"/>
      <c r="AG102" s="791"/>
      <c r="AH102" s="791"/>
      <c r="AI102" s="791"/>
      <c r="AJ102" s="791"/>
      <c r="AK102" s="791"/>
      <c r="AL102" s="791"/>
      <c r="AM102" s="791"/>
      <c r="AN102" s="791"/>
      <c r="AO102" s="791"/>
      <c r="AP102" s="791"/>
    </row>
    <row r="103" spans="1:42" ht="12.75">
      <c r="A103" s="791"/>
      <c r="B103" s="791"/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791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</row>
    <row r="104" spans="1:42" ht="12.75">
      <c r="A104" s="791"/>
      <c r="B104" s="791"/>
      <c r="C104" s="791"/>
      <c r="D104" s="791"/>
      <c r="E104" s="791"/>
      <c r="F104" s="791"/>
      <c r="G104" s="791"/>
      <c r="H104" s="791"/>
      <c r="I104" s="791"/>
      <c r="J104" s="791"/>
      <c r="K104" s="791"/>
      <c r="L104" s="791"/>
      <c r="M104" s="791"/>
      <c r="N104" s="791"/>
      <c r="O104" s="791"/>
      <c r="P104" s="791"/>
      <c r="Q104" s="791"/>
      <c r="R104" s="791"/>
      <c r="S104" s="791"/>
      <c r="T104" s="791"/>
      <c r="U104" s="791"/>
      <c r="V104" s="791"/>
      <c r="W104" s="791"/>
      <c r="X104" s="791"/>
      <c r="Y104" s="791"/>
      <c r="Z104" s="791"/>
      <c r="AA104" s="791"/>
      <c r="AB104" s="791"/>
      <c r="AC104" s="791"/>
      <c r="AD104" s="791"/>
      <c r="AE104" s="791"/>
      <c r="AF104" s="791"/>
      <c r="AG104" s="791"/>
      <c r="AH104" s="791"/>
      <c r="AI104" s="791"/>
      <c r="AJ104" s="791"/>
      <c r="AK104" s="791"/>
      <c r="AL104" s="791"/>
      <c r="AM104" s="791"/>
      <c r="AN104" s="791"/>
      <c r="AO104" s="791"/>
      <c r="AP104" s="791"/>
    </row>
    <row r="105" spans="1:42" ht="12.75">
      <c r="A105" s="791"/>
      <c r="B105" s="791"/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1"/>
      <c r="R105" s="791"/>
      <c r="S105" s="791"/>
      <c r="T105" s="791"/>
      <c r="U105" s="791"/>
      <c r="V105" s="791"/>
      <c r="W105" s="791"/>
      <c r="X105" s="791"/>
      <c r="Y105" s="791"/>
      <c r="Z105" s="791"/>
      <c r="AA105" s="791"/>
      <c r="AB105" s="791"/>
      <c r="AC105" s="791"/>
      <c r="AD105" s="791"/>
      <c r="AE105" s="791"/>
      <c r="AF105" s="791"/>
      <c r="AG105" s="791"/>
      <c r="AH105" s="791"/>
      <c r="AI105" s="791"/>
      <c r="AJ105" s="791"/>
      <c r="AK105" s="791"/>
      <c r="AL105" s="791"/>
      <c r="AM105" s="791"/>
      <c r="AN105" s="791"/>
      <c r="AO105" s="791"/>
      <c r="AP105" s="791"/>
    </row>
    <row r="106" spans="1:42" ht="12.75">
      <c r="A106" s="791"/>
      <c r="B106" s="791"/>
      <c r="C106" s="791"/>
      <c r="D106" s="791"/>
      <c r="E106" s="791"/>
      <c r="F106" s="791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1"/>
      <c r="R106" s="791"/>
      <c r="S106" s="791"/>
      <c r="T106" s="791"/>
      <c r="U106" s="791"/>
      <c r="V106" s="791"/>
      <c r="W106" s="791"/>
      <c r="X106" s="791"/>
      <c r="Y106" s="791"/>
      <c r="Z106" s="791"/>
      <c r="AA106" s="791"/>
      <c r="AB106" s="791"/>
      <c r="AC106" s="791"/>
      <c r="AD106" s="791"/>
      <c r="AE106" s="791"/>
      <c r="AF106" s="791"/>
      <c r="AG106" s="791"/>
      <c r="AH106" s="791"/>
      <c r="AI106" s="791"/>
      <c r="AJ106" s="791"/>
      <c r="AK106" s="791"/>
      <c r="AL106" s="791"/>
      <c r="AM106" s="791"/>
      <c r="AN106" s="791"/>
      <c r="AO106" s="791"/>
      <c r="AP106" s="791"/>
    </row>
    <row r="107" spans="1:42" ht="12.75">
      <c r="A107" s="791"/>
      <c r="B107" s="791"/>
      <c r="C107" s="791"/>
      <c r="D107" s="791"/>
      <c r="E107" s="791"/>
      <c r="F107" s="791"/>
      <c r="G107" s="791"/>
      <c r="H107" s="791"/>
      <c r="I107" s="791"/>
      <c r="J107" s="791"/>
      <c r="K107" s="791"/>
      <c r="L107" s="791"/>
      <c r="M107" s="791"/>
      <c r="N107" s="791"/>
      <c r="O107" s="791"/>
      <c r="P107" s="791"/>
      <c r="Q107" s="791"/>
      <c r="R107" s="791"/>
      <c r="S107" s="791"/>
      <c r="T107" s="791"/>
      <c r="U107" s="791"/>
      <c r="V107" s="791"/>
      <c r="W107" s="791"/>
      <c r="X107" s="791"/>
      <c r="Y107" s="791"/>
      <c r="Z107" s="791"/>
      <c r="AA107" s="791"/>
      <c r="AB107" s="791"/>
      <c r="AC107" s="791"/>
      <c r="AD107" s="791"/>
      <c r="AE107" s="791"/>
      <c r="AF107" s="791"/>
      <c r="AG107" s="791"/>
      <c r="AH107" s="791"/>
      <c r="AI107" s="791"/>
      <c r="AJ107" s="791"/>
      <c r="AK107" s="791"/>
      <c r="AL107" s="791"/>
      <c r="AM107" s="791"/>
      <c r="AN107" s="791"/>
      <c r="AO107" s="791"/>
      <c r="AP107" s="791"/>
    </row>
    <row r="108" spans="1:42" ht="12.75">
      <c r="A108" s="791"/>
      <c r="B108" s="791"/>
      <c r="C108" s="791"/>
      <c r="D108" s="791"/>
      <c r="E108" s="791"/>
      <c r="F108" s="791"/>
      <c r="G108" s="791"/>
      <c r="H108" s="791"/>
      <c r="I108" s="791"/>
      <c r="J108" s="791"/>
      <c r="K108" s="791"/>
      <c r="L108" s="791"/>
      <c r="M108" s="791"/>
      <c r="N108" s="791"/>
      <c r="O108" s="791"/>
      <c r="P108" s="791"/>
      <c r="Q108" s="791"/>
      <c r="R108" s="791"/>
      <c r="S108" s="791"/>
      <c r="T108" s="791"/>
      <c r="U108" s="791"/>
      <c r="V108" s="791"/>
      <c r="W108" s="791"/>
      <c r="X108" s="791"/>
      <c r="Y108" s="791"/>
      <c r="Z108" s="791"/>
      <c r="AA108" s="791"/>
      <c r="AB108" s="791"/>
      <c r="AC108" s="791"/>
      <c r="AD108" s="791"/>
      <c r="AE108" s="791"/>
      <c r="AF108" s="791"/>
      <c r="AG108" s="791"/>
      <c r="AH108" s="791"/>
      <c r="AI108" s="791"/>
      <c r="AJ108" s="791"/>
      <c r="AK108" s="791"/>
      <c r="AL108" s="791"/>
      <c r="AM108" s="791"/>
      <c r="AN108" s="791"/>
      <c r="AO108" s="791"/>
      <c r="AP108" s="791"/>
    </row>
    <row r="109" spans="1:42" ht="12.75">
      <c r="A109" s="791"/>
      <c r="B109" s="791"/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791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791"/>
      <c r="AK109" s="791"/>
      <c r="AL109" s="791"/>
      <c r="AM109" s="791"/>
      <c r="AN109" s="791"/>
      <c r="AO109" s="791"/>
      <c r="AP109" s="791"/>
    </row>
    <row r="110" spans="1:42" ht="12.75">
      <c r="A110" s="791"/>
      <c r="B110" s="791"/>
      <c r="C110" s="791"/>
      <c r="D110" s="791"/>
      <c r="E110" s="791"/>
      <c r="F110" s="791"/>
      <c r="G110" s="791"/>
      <c r="H110" s="791"/>
      <c r="I110" s="791"/>
      <c r="J110" s="791"/>
      <c r="K110" s="791"/>
      <c r="L110" s="791"/>
      <c r="M110" s="791"/>
      <c r="N110" s="791"/>
      <c r="O110" s="791"/>
      <c r="P110" s="791"/>
      <c r="Q110" s="791"/>
      <c r="R110" s="791"/>
      <c r="S110" s="791"/>
      <c r="T110" s="791"/>
      <c r="U110" s="791"/>
      <c r="V110" s="791"/>
      <c r="W110" s="791"/>
      <c r="X110" s="791"/>
      <c r="Y110" s="791"/>
      <c r="Z110" s="791"/>
      <c r="AA110" s="791"/>
      <c r="AB110" s="791"/>
      <c r="AC110" s="791"/>
      <c r="AD110" s="791"/>
      <c r="AE110" s="791"/>
      <c r="AF110" s="791"/>
      <c r="AG110" s="791"/>
      <c r="AH110" s="791"/>
      <c r="AI110" s="791"/>
      <c r="AJ110" s="791"/>
      <c r="AK110" s="791"/>
      <c r="AL110" s="791"/>
      <c r="AM110" s="791"/>
      <c r="AN110" s="791"/>
      <c r="AO110" s="791"/>
      <c r="AP110" s="791"/>
    </row>
    <row r="111" spans="1:42" ht="12.75">
      <c r="A111" s="791"/>
      <c r="B111" s="791"/>
      <c r="C111" s="791"/>
      <c r="D111" s="791"/>
      <c r="E111" s="791"/>
      <c r="F111" s="791"/>
      <c r="G111" s="791"/>
      <c r="H111" s="791"/>
      <c r="I111" s="791"/>
      <c r="J111" s="791"/>
      <c r="K111" s="791"/>
      <c r="L111" s="791"/>
      <c r="M111" s="791"/>
      <c r="N111" s="791"/>
      <c r="O111" s="791"/>
      <c r="P111" s="791"/>
      <c r="Q111" s="791"/>
      <c r="R111" s="791"/>
      <c r="S111" s="791"/>
      <c r="T111" s="791"/>
      <c r="U111" s="791"/>
      <c r="V111" s="791"/>
      <c r="W111" s="791"/>
      <c r="X111" s="791"/>
      <c r="Y111" s="791"/>
      <c r="Z111" s="791"/>
      <c r="AA111" s="791"/>
      <c r="AB111" s="791"/>
      <c r="AC111" s="791"/>
      <c r="AD111" s="791"/>
      <c r="AE111" s="791"/>
      <c r="AF111" s="791"/>
      <c r="AG111" s="791"/>
      <c r="AH111" s="791"/>
      <c r="AI111" s="791"/>
      <c r="AJ111" s="791"/>
      <c r="AK111" s="791"/>
      <c r="AL111" s="791"/>
      <c r="AM111" s="791"/>
      <c r="AN111" s="791"/>
      <c r="AO111" s="791"/>
      <c r="AP111" s="791"/>
    </row>
    <row r="112" spans="1:42" ht="12.75">
      <c r="A112" s="791"/>
      <c r="B112" s="791"/>
      <c r="C112" s="791"/>
      <c r="D112" s="791"/>
      <c r="E112" s="791"/>
      <c r="F112" s="791"/>
      <c r="G112" s="791"/>
      <c r="H112" s="791"/>
      <c r="I112" s="791"/>
      <c r="J112" s="791"/>
      <c r="K112" s="791"/>
      <c r="L112" s="791"/>
      <c r="M112" s="791"/>
      <c r="N112" s="791"/>
      <c r="O112" s="791"/>
      <c r="P112" s="791"/>
      <c r="Q112" s="791"/>
      <c r="R112" s="791"/>
      <c r="S112" s="791"/>
      <c r="T112" s="791"/>
      <c r="U112" s="791"/>
      <c r="V112" s="791"/>
      <c r="W112" s="791"/>
      <c r="X112" s="791"/>
      <c r="Y112" s="791"/>
      <c r="Z112" s="791"/>
      <c r="AA112" s="791"/>
      <c r="AB112" s="791"/>
      <c r="AC112" s="791"/>
      <c r="AD112" s="791"/>
      <c r="AE112" s="791"/>
      <c r="AF112" s="791"/>
      <c r="AG112" s="791"/>
      <c r="AH112" s="791"/>
      <c r="AI112" s="791"/>
      <c r="AJ112" s="791"/>
      <c r="AK112" s="791"/>
      <c r="AL112" s="791"/>
      <c r="AM112" s="791"/>
      <c r="AN112" s="791"/>
      <c r="AO112" s="791"/>
      <c r="AP112" s="791"/>
    </row>
    <row r="113" spans="1:42" ht="12.75">
      <c r="A113" s="791"/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1"/>
      <c r="R113" s="791"/>
      <c r="S113" s="791"/>
      <c r="T113" s="791"/>
      <c r="U113" s="791"/>
      <c r="V113" s="791"/>
      <c r="W113" s="791"/>
      <c r="X113" s="791"/>
      <c r="Y113" s="791"/>
      <c r="Z113" s="791"/>
      <c r="AA113" s="791"/>
      <c r="AB113" s="791"/>
      <c r="AC113" s="791"/>
      <c r="AD113" s="791"/>
      <c r="AE113" s="791"/>
      <c r="AF113" s="791"/>
      <c r="AG113" s="791"/>
      <c r="AH113" s="791"/>
      <c r="AI113" s="791"/>
      <c r="AJ113" s="791"/>
      <c r="AK113" s="791"/>
      <c r="AL113" s="791"/>
      <c r="AM113" s="791"/>
      <c r="AN113" s="791"/>
      <c r="AO113" s="791"/>
      <c r="AP113" s="791"/>
    </row>
    <row r="114" spans="1:42" ht="12.75">
      <c r="A114" s="791"/>
      <c r="B114" s="791"/>
      <c r="C114" s="791"/>
      <c r="D114" s="791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  <c r="AJ114" s="791"/>
      <c r="AK114" s="791"/>
      <c r="AL114" s="791"/>
      <c r="AM114" s="791"/>
      <c r="AN114" s="791"/>
      <c r="AO114" s="791"/>
      <c r="AP114" s="791"/>
    </row>
    <row r="115" spans="1:42" ht="12.75">
      <c r="A115" s="791"/>
      <c r="B115" s="791"/>
      <c r="C115" s="791"/>
      <c r="D115" s="791"/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1"/>
      <c r="V115" s="791"/>
      <c r="W115" s="791"/>
      <c r="X115" s="791"/>
      <c r="Y115" s="791"/>
      <c r="Z115" s="791"/>
      <c r="AA115" s="791"/>
      <c r="AB115" s="791"/>
      <c r="AC115" s="791"/>
      <c r="AD115" s="791"/>
      <c r="AE115" s="791"/>
      <c r="AF115" s="791"/>
      <c r="AG115" s="791"/>
      <c r="AH115" s="791"/>
      <c r="AI115" s="791"/>
      <c r="AJ115" s="791"/>
      <c r="AK115" s="791"/>
      <c r="AL115" s="791"/>
      <c r="AM115" s="791"/>
      <c r="AN115" s="791"/>
      <c r="AO115" s="791"/>
      <c r="AP115" s="791"/>
    </row>
    <row r="116" spans="1:42" ht="12.75">
      <c r="A116" s="791"/>
      <c r="B116" s="791"/>
      <c r="C116" s="791"/>
      <c r="D116" s="791"/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1"/>
      <c r="AF116" s="791"/>
      <c r="AG116" s="791"/>
      <c r="AH116" s="791"/>
      <c r="AI116" s="791"/>
      <c r="AJ116" s="791"/>
      <c r="AK116" s="791"/>
      <c r="AL116" s="791"/>
      <c r="AM116" s="791"/>
      <c r="AN116" s="791"/>
      <c r="AO116" s="791"/>
      <c r="AP116" s="791"/>
    </row>
    <row r="117" spans="1:42" ht="12.75">
      <c r="A117" s="791"/>
      <c r="B117" s="791"/>
      <c r="C117" s="791"/>
      <c r="D117" s="791"/>
      <c r="E117" s="791"/>
      <c r="F117" s="791"/>
      <c r="G117" s="791"/>
      <c r="H117" s="791"/>
      <c r="I117" s="791"/>
      <c r="J117" s="791"/>
      <c r="K117" s="791"/>
      <c r="L117" s="791"/>
      <c r="M117" s="791"/>
      <c r="N117" s="791"/>
      <c r="O117" s="791"/>
      <c r="P117" s="791"/>
      <c r="Q117" s="791"/>
      <c r="R117" s="791"/>
      <c r="S117" s="791"/>
      <c r="T117" s="791"/>
      <c r="U117" s="791"/>
      <c r="V117" s="791"/>
      <c r="W117" s="791"/>
      <c r="X117" s="791"/>
      <c r="Y117" s="791"/>
      <c r="Z117" s="791"/>
      <c r="AA117" s="791"/>
      <c r="AB117" s="791"/>
      <c r="AC117" s="791"/>
      <c r="AD117" s="791"/>
      <c r="AE117" s="791"/>
      <c r="AF117" s="791"/>
      <c r="AG117" s="791"/>
      <c r="AH117" s="791"/>
      <c r="AI117" s="791"/>
      <c r="AJ117" s="791"/>
      <c r="AK117" s="791"/>
      <c r="AL117" s="791"/>
      <c r="AM117" s="791"/>
      <c r="AN117" s="791"/>
      <c r="AO117" s="791"/>
      <c r="AP117" s="791"/>
    </row>
    <row r="118" spans="1:42" ht="12.75">
      <c r="A118" s="791"/>
      <c r="B118" s="791"/>
      <c r="C118" s="791"/>
      <c r="D118" s="791"/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791"/>
      <c r="AA118" s="791"/>
      <c r="AB118" s="791"/>
      <c r="AC118" s="791"/>
      <c r="AD118" s="791"/>
      <c r="AE118" s="791"/>
      <c r="AF118" s="791"/>
      <c r="AG118" s="791"/>
      <c r="AH118" s="791"/>
      <c r="AI118" s="791"/>
      <c r="AJ118" s="791"/>
      <c r="AK118" s="791"/>
      <c r="AL118" s="791"/>
      <c r="AM118" s="791"/>
      <c r="AN118" s="791"/>
      <c r="AO118" s="791"/>
      <c r="AP118" s="791"/>
    </row>
    <row r="119" spans="1:42" ht="12.75">
      <c r="A119" s="791"/>
      <c r="B119" s="791"/>
      <c r="C119" s="791"/>
      <c r="D119" s="791"/>
      <c r="E119" s="791"/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/>
      <c r="W119" s="791"/>
      <c r="X119" s="791"/>
      <c r="Y119" s="791"/>
      <c r="Z119" s="791"/>
      <c r="AA119" s="791"/>
      <c r="AB119" s="791"/>
      <c r="AC119" s="791"/>
      <c r="AD119" s="791"/>
      <c r="AE119" s="791"/>
      <c r="AF119" s="791"/>
      <c r="AG119" s="791"/>
      <c r="AH119" s="791"/>
      <c r="AI119" s="791"/>
      <c r="AJ119" s="791"/>
      <c r="AK119" s="791"/>
      <c r="AL119" s="791"/>
      <c r="AM119" s="791"/>
      <c r="AN119" s="791"/>
      <c r="AO119" s="791"/>
      <c r="AP119" s="791"/>
    </row>
    <row r="120" spans="1:42" ht="12.75">
      <c r="A120" s="791"/>
      <c r="B120" s="791"/>
      <c r="C120" s="791"/>
      <c r="D120" s="791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791"/>
      <c r="AA120" s="791"/>
      <c r="AB120" s="791"/>
      <c r="AC120" s="791"/>
      <c r="AD120" s="791"/>
      <c r="AE120" s="791"/>
      <c r="AF120" s="791"/>
      <c r="AG120" s="791"/>
      <c r="AH120" s="791"/>
      <c r="AI120" s="791"/>
      <c r="AJ120" s="791"/>
      <c r="AK120" s="791"/>
      <c r="AL120" s="791"/>
      <c r="AM120" s="791"/>
      <c r="AN120" s="791"/>
      <c r="AO120" s="791"/>
      <c r="AP120" s="791"/>
    </row>
    <row r="121" spans="1:42" ht="12.75">
      <c r="A121" s="791"/>
      <c r="B121" s="791"/>
      <c r="C121" s="791"/>
      <c r="D121" s="791"/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1"/>
      <c r="W121" s="791"/>
      <c r="X121" s="791"/>
      <c r="Y121" s="791"/>
      <c r="Z121" s="791"/>
      <c r="AA121" s="791"/>
      <c r="AB121" s="791"/>
      <c r="AC121" s="791"/>
      <c r="AD121" s="791"/>
      <c r="AE121" s="791"/>
      <c r="AF121" s="791"/>
      <c r="AG121" s="791"/>
      <c r="AH121" s="791"/>
      <c r="AI121" s="791"/>
      <c r="AJ121" s="791"/>
      <c r="AK121" s="791"/>
      <c r="AL121" s="791"/>
      <c r="AM121" s="791"/>
      <c r="AN121" s="791"/>
      <c r="AO121" s="791"/>
      <c r="AP121" s="791"/>
    </row>
    <row r="122" spans="1:42" ht="12.75">
      <c r="A122" s="791"/>
      <c r="B122" s="791"/>
      <c r="C122" s="791"/>
      <c r="D122" s="791"/>
      <c r="E122" s="791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/>
      <c r="W122" s="791"/>
      <c r="X122" s="791"/>
      <c r="Y122" s="791"/>
      <c r="Z122" s="791"/>
      <c r="AA122" s="791"/>
      <c r="AB122" s="791"/>
      <c r="AC122" s="791"/>
      <c r="AD122" s="791"/>
      <c r="AE122" s="791"/>
      <c r="AF122" s="791"/>
      <c r="AG122" s="791"/>
      <c r="AH122" s="791"/>
      <c r="AI122" s="791"/>
      <c r="AJ122" s="791"/>
      <c r="AK122" s="791"/>
      <c r="AL122" s="791"/>
      <c r="AM122" s="791"/>
      <c r="AN122" s="791"/>
      <c r="AO122" s="791"/>
      <c r="AP122" s="791"/>
    </row>
    <row r="123" spans="1:42" ht="12.75">
      <c r="A123" s="791"/>
      <c r="B123" s="791"/>
      <c r="C123" s="791"/>
      <c r="D123" s="791"/>
      <c r="E123" s="791"/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  <c r="AD123" s="791"/>
      <c r="AE123" s="791"/>
      <c r="AF123" s="791"/>
      <c r="AG123" s="791"/>
      <c r="AH123" s="791"/>
      <c r="AI123" s="791"/>
      <c r="AJ123" s="791"/>
      <c r="AK123" s="791"/>
      <c r="AL123" s="791"/>
      <c r="AM123" s="791"/>
      <c r="AN123" s="791"/>
      <c r="AO123" s="791"/>
      <c r="AP123" s="791"/>
    </row>
    <row r="124" spans="1:42" ht="12.75">
      <c r="A124" s="791"/>
      <c r="B124" s="791"/>
      <c r="C124" s="791"/>
      <c r="D124" s="791"/>
      <c r="E124" s="791"/>
      <c r="F124" s="791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791"/>
      <c r="R124" s="791"/>
      <c r="S124" s="791"/>
      <c r="T124" s="791"/>
      <c r="U124" s="791"/>
      <c r="V124" s="791"/>
      <c r="W124" s="791"/>
      <c r="X124" s="791"/>
      <c r="Y124" s="791"/>
      <c r="Z124" s="791"/>
      <c r="AA124" s="791"/>
      <c r="AB124" s="791"/>
      <c r="AC124" s="791"/>
      <c r="AD124" s="791"/>
      <c r="AE124" s="791"/>
      <c r="AF124" s="791"/>
      <c r="AG124" s="791"/>
      <c r="AH124" s="791"/>
      <c r="AI124" s="791"/>
      <c r="AJ124" s="791"/>
      <c r="AK124" s="791"/>
      <c r="AL124" s="791"/>
      <c r="AM124" s="791"/>
      <c r="AN124" s="791"/>
      <c r="AO124" s="791"/>
      <c r="AP124" s="791"/>
    </row>
    <row r="125" spans="1:42" ht="12.75">
      <c r="A125" s="791"/>
      <c r="B125" s="791"/>
      <c r="C125" s="791"/>
      <c r="D125" s="791"/>
      <c r="E125" s="791"/>
      <c r="F125" s="791"/>
      <c r="G125" s="791"/>
      <c r="H125" s="791"/>
      <c r="I125" s="791"/>
      <c r="J125" s="791"/>
      <c r="K125" s="791"/>
      <c r="L125" s="791"/>
      <c r="M125" s="791"/>
      <c r="N125" s="791"/>
      <c r="O125" s="791"/>
      <c r="P125" s="791"/>
      <c r="Q125" s="791"/>
      <c r="R125" s="791"/>
      <c r="S125" s="791"/>
      <c r="T125" s="791"/>
      <c r="U125" s="791"/>
      <c r="V125" s="791"/>
      <c r="W125" s="791"/>
      <c r="X125" s="791"/>
      <c r="Y125" s="791"/>
      <c r="Z125" s="791"/>
      <c r="AA125" s="791"/>
      <c r="AB125" s="791"/>
      <c r="AC125" s="791"/>
      <c r="AD125" s="791"/>
      <c r="AE125" s="791"/>
      <c r="AF125" s="791"/>
      <c r="AG125" s="791"/>
      <c r="AH125" s="791"/>
      <c r="AI125" s="791"/>
      <c r="AJ125" s="791"/>
      <c r="AK125" s="791"/>
      <c r="AL125" s="791"/>
      <c r="AM125" s="791"/>
      <c r="AN125" s="791"/>
      <c r="AO125" s="791"/>
      <c r="AP125" s="791"/>
    </row>
    <row r="126" spans="1:42" ht="12.75">
      <c r="A126" s="791"/>
      <c r="B126" s="791"/>
      <c r="C126" s="791"/>
      <c r="D126" s="791"/>
      <c r="E126" s="791"/>
      <c r="F126" s="791"/>
      <c r="G126" s="791"/>
      <c r="H126" s="791"/>
      <c r="I126" s="791"/>
      <c r="J126" s="791"/>
      <c r="K126" s="791"/>
      <c r="L126" s="791"/>
      <c r="M126" s="791"/>
      <c r="N126" s="791"/>
      <c r="O126" s="791"/>
      <c r="P126" s="791"/>
      <c r="Q126" s="791"/>
      <c r="R126" s="791"/>
      <c r="S126" s="791"/>
      <c r="T126" s="791"/>
      <c r="U126" s="791"/>
      <c r="V126" s="791"/>
      <c r="W126" s="791"/>
      <c r="X126" s="791"/>
      <c r="Y126" s="791"/>
      <c r="Z126" s="791"/>
      <c r="AA126" s="791"/>
      <c r="AB126" s="791"/>
      <c r="AC126" s="791"/>
      <c r="AD126" s="791"/>
      <c r="AE126" s="791"/>
      <c r="AF126" s="791"/>
      <c r="AG126" s="791"/>
      <c r="AH126" s="791"/>
      <c r="AI126" s="791"/>
      <c r="AJ126" s="791"/>
      <c r="AK126" s="791"/>
      <c r="AL126" s="791"/>
      <c r="AM126" s="791"/>
      <c r="AN126" s="791"/>
      <c r="AO126" s="791"/>
      <c r="AP126" s="791"/>
    </row>
    <row r="127" spans="1:42" ht="12.75">
      <c r="A127" s="791"/>
      <c r="B127" s="791"/>
      <c r="C127" s="791"/>
      <c r="D127" s="791"/>
      <c r="E127" s="791"/>
      <c r="F127" s="791"/>
      <c r="G127" s="791"/>
      <c r="H127" s="791"/>
      <c r="I127" s="791"/>
      <c r="J127" s="791"/>
      <c r="K127" s="791"/>
      <c r="L127" s="791"/>
      <c r="M127" s="791"/>
      <c r="N127" s="791"/>
      <c r="O127" s="791"/>
      <c r="P127" s="791"/>
      <c r="Q127" s="791"/>
      <c r="R127" s="791"/>
      <c r="S127" s="791"/>
      <c r="T127" s="791"/>
      <c r="U127" s="791"/>
      <c r="V127" s="791"/>
      <c r="W127" s="791"/>
      <c r="X127" s="791"/>
      <c r="Y127" s="791"/>
      <c r="Z127" s="791"/>
      <c r="AA127" s="791"/>
      <c r="AB127" s="791"/>
      <c r="AC127" s="791"/>
      <c r="AD127" s="791"/>
      <c r="AE127" s="791"/>
      <c r="AF127" s="791"/>
      <c r="AG127" s="791"/>
      <c r="AH127" s="791"/>
      <c r="AI127" s="791"/>
      <c r="AJ127" s="791"/>
      <c r="AK127" s="791"/>
      <c r="AL127" s="791"/>
      <c r="AM127" s="791"/>
      <c r="AN127" s="791"/>
      <c r="AO127" s="791"/>
      <c r="AP127" s="791"/>
    </row>
    <row r="128" spans="1:42" ht="12.75">
      <c r="A128" s="791"/>
      <c r="B128" s="791"/>
      <c r="C128" s="791"/>
      <c r="D128" s="791"/>
      <c r="E128" s="791"/>
      <c r="F128" s="791"/>
      <c r="G128" s="791"/>
      <c r="H128" s="791"/>
      <c r="I128" s="791"/>
      <c r="J128" s="791"/>
      <c r="K128" s="791"/>
      <c r="L128" s="791"/>
      <c r="M128" s="791"/>
      <c r="N128" s="791"/>
      <c r="O128" s="791"/>
      <c r="P128" s="791"/>
      <c r="Q128" s="791"/>
      <c r="R128" s="791"/>
      <c r="S128" s="791"/>
      <c r="T128" s="791"/>
      <c r="U128" s="791"/>
      <c r="V128" s="791"/>
      <c r="W128" s="791"/>
      <c r="X128" s="791"/>
      <c r="Y128" s="791"/>
      <c r="Z128" s="791"/>
      <c r="AA128" s="791"/>
      <c r="AB128" s="791"/>
      <c r="AC128" s="791"/>
      <c r="AD128" s="791"/>
      <c r="AE128" s="791"/>
      <c r="AF128" s="791"/>
      <c r="AG128" s="791"/>
      <c r="AH128" s="791"/>
      <c r="AI128" s="791"/>
      <c r="AJ128" s="791"/>
      <c r="AK128" s="791"/>
      <c r="AL128" s="791"/>
      <c r="AM128" s="791"/>
      <c r="AN128" s="791"/>
      <c r="AO128" s="791"/>
      <c r="AP128" s="791"/>
    </row>
    <row r="129" spans="1:42" ht="12.75">
      <c r="A129" s="791"/>
      <c r="B129" s="791"/>
      <c r="C129" s="791"/>
      <c r="D129" s="791"/>
      <c r="E129" s="791"/>
      <c r="F129" s="791"/>
      <c r="G129" s="791"/>
      <c r="H129" s="791"/>
      <c r="I129" s="791"/>
      <c r="J129" s="791"/>
      <c r="K129" s="791"/>
      <c r="L129" s="791"/>
      <c r="M129" s="791"/>
      <c r="N129" s="791"/>
      <c r="O129" s="791"/>
      <c r="P129" s="791"/>
      <c r="Q129" s="791"/>
      <c r="R129" s="791"/>
      <c r="S129" s="791"/>
      <c r="T129" s="791"/>
      <c r="U129" s="791"/>
      <c r="V129" s="791"/>
      <c r="W129" s="791"/>
      <c r="X129" s="791"/>
      <c r="Y129" s="791"/>
      <c r="Z129" s="791"/>
      <c r="AA129" s="791"/>
      <c r="AB129" s="791"/>
      <c r="AC129" s="791"/>
      <c r="AD129" s="791"/>
      <c r="AE129" s="791"/>
      <c r="AF129" s="791"/>
      <c r="AG129" s="791"/>
      <c r="AH129" s="791"/>
      <c r="AI129" s="791"/>
      <c r="AJ129" s="791"/>
      <c r="AK129" s="791"/>
      <c r="AL129" s="791"/>
      <c r="AM129" s="791"/>
      <c r="AN129" s="791"/>
      <c r="AO129" s="791"/>
      <c r="AP129" s="791"/>
    </row>
    <row r="130" spans="1:42" ht="12.75">
      <c r="A130" s="791"/>
      <c r="B130" s="791"/>
      <c r="C130" s="791"/>
      <c r="D130" s="791"/>
      <c r="E130" s="791"/>
      <c r="F130" s="791"/>
      <c r="G130" s="791"/>
      <c r="H130" s="791"/>
      <c r="I130" s="791"/>
      <c r="J130" s="791"/>
      <c r="K130" s="791"/>
      <c r="L130" s="791"/>
      <c r="M130" s="791"/>
      <c r="N130" s="791"/>
      <c r="O130" s="791"/>
      <c r="P130" s="791"/>
      <c r="Q130" s="791"/>
      <c r="R130" s="791"/>
      <c r="S130" s="791"/>
      <c r="T130" s="791"/>
      <c r="U130" s="791"/>
      <c r="V130" s="791"/>
      <c r="W130" s="791"/>
      <c r="X130" s="791"/>
      <c r="Y130" s="791"/>
      <c r="Z130" s="791"/>
      <c r="AA130" s="791"/>
      <c r="AB130" s="791"/>
      <c r="AC130" s="791"/>
      <c r="AD130" s="791"/>
      <c r="AE130" s="791"/>
      <c r="AF130" s="791"/>
      <c r="AG130" s="791"/>
      <c r="AH130" s="791"/>
      <c r="AI130" s="791"/>
      <c r="AJ130" s="791"/>
      <c r="AK130" s="791"/>
      <c r="AL130" s="791"/>
      <c r="AM130" s="791"/>
      <c r="AN130" s="791"/>
      <c r="AO130" s="791"/>
      <c r="AP130" s="791"/>
    </row>
    <row r="131" spans="1:42" ht="12.75">
      <c r="A131" s="791"/>
      <c r="B131" s="791"/>
      <c r="C131" s="791"/>
      <c r="D131" s="791"/>
      <c r="E131" s="791"/>
      <c r="F131" s="791"/>
      <c r="G131" s="791"/>
      <c r="H131" s="791"/>
      <c r="I131" s="791"/>
      <c r="J131" s="791"/>
      <c r="K131" s="791"/>
      <c r="L131" s="791"/>
      <c r="M131" s="791"/>
      <c r="N131" s="791"/>
      <c r="O131" s="791"/>
      <c r="P131" s="791"/>
      <c r="Q131" s="791"/>
      <c r="R131" s="791"/>
      <c r="S131" s="791"/>
      <c r="T131" s="791"/>
      <c r="U131" s="791"/>
      <c r="V131" s="791"/>
      <c r="W131" s="791"/>
      <c r="X131" s="791"/>
      <c r="Y131" s="791"/>
      <c r="Z131" s="791"/>
      <c r="AA131" s="791"/>
      <c r="AB131" s="791"/>
      <c r="AC131" s="791"/>
      <c r="AD131" s="791"/>
      <c r="AE131" s="791"/>
      <c r="AF131" s="791"/>
      <c r="AG131" s="791"/>
      <c r="AH131" s="791"/>
      <c r="AI131" s="791"/>
      <c r="AJ131" s="791"/>
      <c r="AK131" s="791"/>
      <c r="AL131" s="791"/>
      <c r="AM131" s="791"/>
      <c r="AN131" s="791"/>
      <c r="AO131" s="791"/>
      <c r="AP131" s="791"/>
    </row>
    <row r="132" spans="1:42" ht="12.75">
      <c r="A132" s="791"/>
      <c r="B132" s="791"/>
      <c r="C132" s="791"/>
      <c r="D132" s="791"/>
      <c r="E132" s="791"/>
      <c r="F132" s="791"/>
      <c r="G132" s="791"/>
      <c r="H132" s="791"/>
      <c r="I132" s="791"/>
      <c r="J132" s="791"/>
      <c r="K132" s="791"/>
      <c r="L132" s="791"/>
      <c r="M132" s="791"/>
      <c r="N132" s="791"/>
      <c r="O132" s="791"/>
      <c r="P132" s="791"/>
      <c r="Q132" s="791"/>
      <c r="R132" s="791"/>
      <c r="S132" s="791"/>
      <c r="T132" s="791"/>
      <c r="U132" s="791"/>
      <c r="V132" s="791"/>
      <c r="W132" s="791"/>
      <c r="X132" s="791"/>
      <c r="Y132" s="791"/>
      <c r="Z132" s="791"/>
      <c r="AA132" s="791"/>
      <c r="AB132" s="791"/>
      <c r="AC132" s="791"/>
      <c r="AD132" s="791"/>
      <c r="AE132" s="791"/>
      <c r="AF132" s="791"/>
      <c r="AG132" s="791"/>
      <c r="AH132" s="791"/>
      <c r="AI132" s="791"/>
      <c r="AJ132" s="791"/>
      <c r="AK132" s="791"/>
      <c r="AL132" s="791"/>
      <c r="AM132" s="791"/>
      <c r="AN132" s="791"/>
      <c r="AO132" s="791"/>
      <c r="AP132" s="791"/>
    </row>
    <row r="133" spans="1:42" ht="12.75">
      <c r="A133" s="791"/>
      <c r="B133" s="791"/>
      <c r="C133" s="791"/>
      <c r="D133" s="791"/>
      <c r="E133" s="791"/>
      <c r="F133" s="791"/>
      <c r="G133" s="791"/>
      <c r="H133" s="791"/>
      <c r="I133" s="791"/>
      <c r="J133" s="791"/>
      <c r="K133" s="791"/>
      <c r="L133" s="791"/>
      <c r="M133" s="791"/>
      <c r="N133" s="791"/>
      <c r="O133" s="791"/>
      <c r="P133" s="791"/>
      <c r="Q133" s="791"/>
      <c r="R133" s="791"/>
      <c r="S133" s="791"/>
      <c r="T133" s="791"/>
      <c r="U133" s="791"/>
      <c r="V133" s="791"/>
      <c r="W133" s="791"/>
      <c r="X133" s="791"/>
      <c r="Y133" s="791"/>
      <c r="Z133" s="791"/>
      <c r="AA133" s="791"/>
      <c r="AB133" s="791"/>
      <c r="AC133" s="791"/>
      <c r="AD133" s="791"/>
      <c r="AE133" s="791"/>
      <c r="AF133" s="791"/>
      <c r="AG133" s="791"/>
      <c r="AH133" s="791"/>
      <c r="AI133" s="791"/>
      <c r="AJ133" s="791"/>
      <c r="AK133" s="791"/>
      <c r="AL133" s="791"/>
      <c r="AM133" s="791"/>
      <c r="AN133" s="791"/>
      <c r="AO133" s="791"/>
      <c r="AP133" s="791"/>
    </row>
    <row r="134" spans="1:42" ht="12.75">
      <c r="A134" s="791"/>
      <c r="B134" s="791"/>
      <c r="C134" s="791"/>
      <c r="D134" s="791"/>
      <c r="E134" s="791"/>
      <c r="F134" s="791"/>
      <c r="G134" s="791"/>
      <c r="H134" s="791"/>
      <c r="I134" s="791"/>
      <c r="J134" s="791"/>
      <c r="K134" s="791"/>
      <c r="L134" s="791"/>
      <c r="M134" s="791"/>
      <c r="N134" s="791"/>
      <c r="O134" s="791"/>
      <c r="P134" s="791"/>
      <c r="Q134" s="791"/>
      <c r="R134" s="791"/>
      <c r="S134" s="791"/>
      <c r="T134" s="791"/>
      <c r="U134" s="791"/>
      <c r="V134" s="791"/>
      <c r="W134" s="791"/>
      <c r="X134" s="791"/>
      <c r="Y134" s="791"/>
      <c r="Z134" s="791"/>
      <c r="AA134" s="791"/>
      <c r="AB134" s="791"/>
      <c r="AC134" s="791"/>
      <c r="AD134" s="791"/>
      <c r="AE134" s="791"/>
      <c r="AF134" s="791"/>
      <c r="AG134" s="791"/>
      <c r="AH134" s="791"/>
      <c r="AI134" s="791"/>
      <c r="AJ134" s="791"/>
      <c r="AK134" s="791"/>
      <c r="AL134" s="791"/>
      <c r="AM134" s="791"/>
      <c r="AN134" s="791"/>
      <c r="AO134" s="791"/>
      <c r="AP134" s="791"/>
    </row>
    <row r="135" spans="1:42" ht="12.75">
      <c r="A135" s="791"/>
      <c r="B135" s="791"/>
      <c r="C135" s="791"/>
      <c r="D135" s="791"/>
      <c r="E135" s="791"/>
      <c r="F135" s="791"/>
      <c r="G135" s="791"/>
      <c r="H135" s="791"/>
      <c r="I135" s="791"/>
      <c r="J135" s="791"/>
      <c r="K135" s="791"/>
      <c r="L135" s="791"/>
      <c r="M135" s="791"/>
      <c r="N135" s="791"/>
      <c r="O135" s="791"/>
      <c r="P135" s="791"/>
      <c r="Q135" s="791"/>
      <c r="R135" s="791"/>
      <c r="S135" s="791"/>
      <c r="T135" s="791"/>
      <c r="U135" s="791"/>
      <c r="V135" s="791"/>
      <c r="W135" s="791"/>
      <c r="X135" s="791"/>
      <c r="Y135" s="791"/>
      <c r="Z135" s="791"/>
      <c r="AA135" s="791"/>
      <c r="AB135" s="791"/>
      <c r="AC135" s="791"/>
      <c r="AD135" s="791"/>
      <c r="AE135" s="791"/>
      <c r="AF135" s="791"/>
      <c r="AG135" s="791"/>
      <c r="AH135" s="791"/>
      <c r="AI135" s="791"/>
      <c r="AJ135" s="791"/>
      <c r="AK135" s="791"/>
      <c r="AL135" s="791"/>
      <c r="AM135" s="791"/>
      <c r="AN135" s="791"/>
      <c r="AO135" s="791"/>
      <c r="AP135" s="791"/>
    </row>
    <row r="136" spans="1:42" ht="12.75">
      <c r="A136" s="791"/>
      <c r="B136" s="791"/>
      <c r="C136" s="791"/>
      <c r="D136" s="791"/>
      <c r="E136" s="791"/>
      <c r="F136" s="791"/>
      <c r="G136" s="791"/>
      <c r="H136" s="791"/>
      <c r="I136" s="791"/>
      <c r="J136" s="791"/>
      <c r="K136" s="791"/>
      <c r="L136" s="791"/>
      <c r="M136" s="791"/>
      <c r="N136" s="791"/>
      <c r="O136" s="791"/>
      <c r="P136" s="791"/>
      <c r="Q136" s="791"/>
      <c r="R136" s="791"/>
      <c r="S136" s="791"/>
      <c r="T136" s="791"/>
      <c r="U136" s="791"/>
      <c r="V136" s="791"/>
      <c r="W136" s="791"/>
      <c r="X136" s="791"/>
      <c r="Y136" s="791"/>
      <c r="Z136" s="791"/>
      <c r="AA136" s="791"/>
      <c r="AB136" s="791"/>
      <c r="AC136" s="791"/>
      <c r="AD136" s="791"/>
      <c r="AE136" s="791"/>
      <c r="AF136" s="791"/>
      <c r="AG136" s="791"/>
      <c r="AH136" s="791"/>
      <c r="AI136" s="791"/>
      <c r="AJ136" s="791"/>
      <c r="AK136" s="791"/>
      <c r="AL136" s="791"/>
      <c r="AM136" s="791"/>
      <c r="AN136" s="791"/>
      <c r="AO136" s="791"/>
      <c r="AP136" s="791"/>
    </row>
    <row r="137" spans="1:42" ht="12.75">
      <c r="A137" s="791"/>
      <c r="B137" s="791"/>
      <c r="C137" s="791"/>
      <c r="D137" s="791"/>
      <c r="E137" s="791"/>
      <c r="F137" s="791"/>
      <c r="G137" s="791"/>
      <c r="H137" s="791"/>
      <c r="I137" s="791"/>
      <c r="J137" s="791"/>
      <c r="K137" s="791"/>
      <c r="L137" s="791"/>
      <c r="M137" s="791"/>
      <c r="N137" s="791"/>
      <c r="O137" s="791"/>
      <c r="P137" s="791"/>
      <c r="Q137" s="791"/>
      <c r="R137" s="791"/>
      <c r="S137" s="791"/>
      <c r="T137" s="791"/>
      <c r="U137" s="791"/>
      <c r="V137" s="791"/>
      <c r="W137" s="791"/>
      <c r="X137" s="791"/>
      <c r="Y137" s="791"/>
      <c r="Z137" s="791"/>
      <c r="AA137" s="791"/>
      <c r="AB137" s="791"/>
      <c r="AC137" s="791"/>
      <c r="AD137" s="791"/>
      <c r="AE137" s="791"/>
      <c r="AF137" s="791"/>
      <c r="AG137" s="791"/>
      <c r="AH137" s="791"/>
      <c r="AI137" s="791"/>
      <c r="AJ137" s="791"/>
      <c r="AK137" s="791"/>
      <c r="AL137" s="791"/>
      <c r="AM137" s="791"/>
      <c r="AN137" s="791"/>
      <c r="AO137" s="791"/>
      <c r="AP137" s="791"/>
    </row>
    <row r="138" spans="1:42" ht="12.75">
      <c r="A138" s="791"/>
      <c r="B138" s="791"/>
      <c r="C138" s="791"/>
      <c r="D138" s="791"/>
      <c r="E138" s="791"/>
      <c r="F138" s="791"/>
      <c r="G138" s="791"/>
      <c r="H138" s="791"/>
      <c r="I138" s="791"/>
      <c r="J138" s="791"/>
      <c r="K138" s="791"/>
      <c r="L138" s="791"/>
      <c r="M138" s="791"/>
      <c r="N138" s="791"/>
      <c r="O138" s="791"/>
      <c r="P138" s="791"/>
      <c r="Q138" s="791"/>
      <c r="R138" s="791"/>
      <c r="S138" s="791"/>
      <c r="T138" s="791"/>
      <c r="U138" s="791"/>
      <c r="V138" s="791"/>
      <c r="W138" s="791"/>
      <c r="X138" s="791"/>
      <c r="Y138" s="791"/>
      <c r="Z138" s="791"/>
      <c r="AA138" s="791"/>
      <c r="AB138" s="791"/>
      <c r="AC138" s="791"/>
      <c r="AD138" s="791"/>
      <c r="AE138" s="791"/>
      <c r="AF138" s="791"/>
      <c r="AG138" s="791"/>
      <c r="AH138" s="791"/>
      <c r="AI138" s="791"/>
      <c r="AJ138" s="791"/>
      <c r="AK138" s="791"/>
      <c r="AL138" s="791"/>
      <c r="AM138" s="791"/>
      <c r="AN138" s="791"/>
      <c r="AO138" s="791"/>
      <c r="AP138" s="791"/>
    </row>
    <row r="139" spans="1:42" ht="12.75">
      <c r="A139" s="791"/>
      <c r="B139" s="791"/>
      <c r="C139" s="791"/>
      <c r="D139" s="791"/>
      <c r="E139" s="791"/>
      <c r="F139" s="791"/>
      <c r="G139" s="791"/>
      <c r="H139" s="791"/>
      <c r="I139" s="791"/>
      <c r="J139" s="791"/>
      <c r="K139" s="791"/>
      <c r="L139" s="791"/>
      <c r="M139" s="791"/>
      <c r="N139" s="791"/>
      <c r="O139" s="791"/>
      <c r="P139" s="791"/>
      <c r="Q139" s="791"/>
      <c r="R139" s="791"/>
      <c r="S139" s="791"/>
      <c r="T139" s="791"/>
      <c r="U139" s="791"/>
      <c r="V139" s="791"/>
      <c r="W139" s="791"/>
      <c r="X139" s="791"/>
      <c r="Y139" s="791"/>
      <c r="Z139" s="791"/>
      <c r="AA139" s="791"/>
      <c r="AB139" s="791"/>
      <c r="AC139" s="791"/>
      <c r="AD139" s="791"/>
      <c r="AE139" s="791"/>
      <c r="AF139" s="791"/>
      <c r="AG139" s="791"/>
      <c r="AH139" s="791"/>
      <c r="AI139" s="791"/>
      <c r="AJ139" s="791"/>
      <c r="AK139" s="791"/>
      <c r="AL139" s="791"/>
      <c r="AM139" s="791"/>
      <c r="AN139" s="791"/>
      <c r="AO139" s="791"/>
      <c r="AP139" s="791"/>
    </row>
    <row r="140" spans="1:42" ht="12.75">
      <c r="A140" s="791"/>
      <c r="B140" s="791"/>
      <c r="C140" s="791"/>
      <c r="D140" s="791"/>
      <c r="E140" s="791"/>
      <c r="F140" s="791"/>
      <c r="G140" s="791"/>
      <c r="H140" s="791"/>
      <c r="I140" s="791"/>
      <c r="J140" s="791"/>
      <c r="K140" s="791"/>
      <c r="L140" s="791"/>
      <c r="M140" s="791"/>
      <c r="N140" s="791"/>
      <c r="O140" s="791"/>
      <c r="P140" s="791"/>
      <c r="Q140" s="791"/>
      <c r="R140" s="791"/>
      <c r="S140" s="791"/>
      <c r="T140" s="791"/>
      <c r="U140" s="791"/>
      <c r="V140" s="791"/>
      <c r="W140" s="791"/>
      <c r="X140" s="791"/>
      <c r="Y140" s="791"/>
      <c r="Z140" s="791"/>
      <c r="AA140" s="791"/>
      <c r="AB140" s="791"/>
      <c r="AC140" s="791"/>
      <c r="AD140" s="791"/>
      <c r="AE140" s="791"/>
      <c r="AF140" s="791"/>
      <c r="AG140" s="791"/>
      <c r="AH140" s="791"/>
      <c r="AI140" s="791"/>
      <c r="AJ140" s="791"/>
      <c r="AK140" s="791"/>
      <c r="AL140" s="791"/>
      <c r="AM140" s="791"/>
      <c r="AN140" s="791"/>
      <c r="AO140" s="791"/>
      <c r="AP140" s="791"/>
    </row>
    <row r="141" spans="1:42" ht="12.75">
      <c r="A141" s="791"/>
      <c r="B141" s="791"/>
      <c r="C141" s="791"/>
      <c r="D141" s="791"/>
      <c r="E141" s="791"/>
      <c r="F141" s="791"/>
      <c r="G141" s="791"/>
      <c r="H141" s="791"/>
      <c r="I141" s="791"/>
      <c r="J141" s="791"/>
      <c r="K141" s="791"/>
      <c r="L141" s="791"/>
      <c r="M141" s="791"/>
      <c r="N141" s="791"/>
      <c r="O141" s="791"/>
      <c r="P141" s="791"/>
      <c r="Q141" s="791"/>
      <c r="R141" s="791"/>
      <c r="S141" s="791"/>
      <c r="T141" s="791"/>
      <c r="U141" s="791"/>
      <c r="V141" s="791"/>
      <c r="W141" s="791"/>
      <c r="X141" s="791"/>
      <c r="Y141" s="791"/>
      <c r="Z141" s="791"/>
      <c r="AA141" s="791"/>
      <c r="AB141" s="791"/>
      <c r="AC141" s="791"/>
      <c r="AD141" s="791"/>
      <c r="AE141" s="791"/>
      <c r="AF141" s="791"/>
      <c r="AG141" s="791"/>
      <c r="AH141" s="791"/>
      <c r="AI141" s="791"/>
      <c r="AJ141" s="791"/>
      <c r="AK141" s="791"/>
      <c r="AL141" s="791"/>
      <c r="AM141" s="791"/>
      <c r="AN141" s="791"/>
      <c r="AO141" s="791"/>
      <c r="AP141" s="791"/>
    </row>
    <row r="142" spans="1:42" ht="12.75">
      <c r="A142" s="791"/>
      <c r="B142" s="791"/>
      <c r="C142" s="791"/>
      <c r="D142" s="791"/>
      <c r="E142" s="791"/>
      <c r="F142" s="791"/>
      <c r="G142" s="791"/>
      <c r="H142" s="791"/>
      <c r="I142" s="791"/>
      <c r="J142" s="791"/>
      <c r="K142" s="791"/>
      <c r="L142" s="791"/>
      <c r="M142" s="791"/>
      <c r="N142" s="791"/>
      <c r="O142" s="791"/>
      <c r="P142" s="791"/>
      <c r="Q142" s="791"/>
      <c r="R142" s="791"/>
      <c r="S142" s="791"/>
      <c r="T142" s="791"/>
      <c r="U142" s="791"/>
      <c r="V142" s="791"/>
      <c r="W142" s="791"/>
      <c r="X142" s="791"/>
      <c r="Y142" s="791"/>
      <c r="Z142" s="791"/>
      <c r="AA142" s="791"/>
      <c r="AB142" s="791"/>
      <c r="AC142" s="791"/>
      <c r="AD142" s="791"/>
      <c r="AE142" s="791"/>
      <c r="AF142" s="791"/>
      <c r="AG142" s="791"/>
      <c r="AH142" s="791"/>
      <c r="AI142" s="791"/>
      <c r="AJ142" s="791"/>
      <c r="AK142" s="791"/>
      <c r="AL142" s="791"/>
      <c r="AM142" s="791"/>
      <c r="AN142" s="791"/>
      <c r="AO142" s="791"/>
      <c r="AP142" s="791"/>
    </row>
    <row r="143" spans="1:42" ht="12.75">
      <c r="A143" s="791"/>
      <c r="B143" s="791"/>
      <c r="C143" s="791"/>
      <c r="D143" s="791"/>
      <c r="E143" s="791"/>
      <c r="F143" s="791"/>
      <c r="G143" s="791"/>
      <c r="H143" s="791"/>
      <c r="I143" s="791"/>
      <c r="J143" s="791"/>
      <c r="K143" s="791"/>
      <c r="L143" s="791"/>
      <c r="M143" s="791"/>
      <c r="N143" s="791"/>
      <c r="O143" s="791"/>
      <c r="P143" s="791"/>
      <c r="Q143" s="791"/>
      <c r="R143" s="791"/>
      <c r="S143" s="791"/>
      <c r="T143" s="791"/>
      <c r="U143" s="791"/>
      <c r="V143" s="791"/>
      <c r="W143" s="791"/>
      <c r="X143" s="791"/>
      <c r="Y143" s="791"/>
      <c r="Z143" s="791"/>
      <c r="AA143" s="791"/>
      <c r="AB143" s="791"/>
      <c r="AC143" s="791"/>
      <c r="AD143" s="791"/>
      <c r="AE143" s="791"/>
      <c r="AF143" s="791"/>
      <c r="AG143" s="791"/>
      <c r="AH143" s="791"/>
      <c r="AI143" s="791"/>
      <c r="AJ143" s="791"/>
      <c r="AK143" s="791"/>
      <c r="AL143" s="791"/>
      <c r="AM143" s="791"/>
      <c r="AN143" s="791"/>
      <c r="AO143" s="791"/>
      <c r="AP143" s="791"/>
    </row>
    <row r="144" spans="1:42" ht="12.75">
      <c r="A144" s="791"/>
      <c r="B144" s="791"/>
      <c r="C144" s="791"/>
      <c r="D144" s="791"/>
      <c r="E144" s="791"/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/>
      <c r="W144" s="791"/>
      <c r="X144" s="791"/>
      <c r="Y144" s="791"/>
      <c r="Z144" s="791"/>
      <c r="AA144" s="791"/>
      <c r="AB144" s="791"/>
      <c r="AC144" s="791"/>
      <c r="AD144" s="791"/>
      <c r="AE144" s="791"/>
      <c r="AF144" s="791"/>
      <c r="AG144" s="791"/>
      <c r="AH144" s="791"/>
      <c r="AI144" s="791"/>
      <c r="AJ144" s="791"/>
      <c r="AK144" s="791"/>
      <c r="AL144" s="791"/>
      <c r="AM144" s="791"/>
      <c r="AN144" s="791"/>
      <c r="AO144" s="791"/>
      <c r="AP144" s="791"/>
    </row>
    <row r="145" spans="1:42" ht="12.75">
      <c r="A145" s="791"/>
      <c r="B145" s="791"/>
      <c r="C145" s="791"/>
      <c r="D145" s="791"/>
      <c r="E145" s="791"/>
      <c r="F145" s="791"/>
      <c r="G145" s="791"/>
      <c r="H145" s="791"/>
      <c r="I145" s="791"/>
      <c r="J145" s="791"/>
      <c r="K145" s="791"/>
      <c r="L145" s="791"/>
      <c r="M145" s="791"/>
      <c r="N145" s="791"/>
      <c r="O145" s="791"/>
      <c r="P145" s="791"/>
      <c r="Q145" s="791"/>
      <c r="R145" s="791"/>
      <c r="S145" s="791"/>
      <c r="T145" s="791"/>
      <c r="U145" s="791"/>
      <c r="V145" s="791"/>
      <c r="W145" s="791"/>
      <c r="X145" s="791"/>
      <c r="Y145" s="791"/>
      <c r="Z145" s="791"/>
      <c r="AA145" s="791"/>
      <c r="AB145" s="791"/>
      <c r="AC145" s="791"/>
      <c r="AD145" s="791"/>
      <c r="AE145" s="791"/>
      <c r="AF145" s="791"/>
      <c r="AG145" s="791"/>
      <c r="AH145" s="791"/>
      <c r="AI145" s="791"/>
      <c r="AJ145" s="791"/>
      <c r="AK145" s="791"/>
      <c r="AL145" s="791"/>
      <c r="AM145" s="791"/>
      <c r="AN145" s="791"/>
      <c r="AO145" s="791"/>
      <c r="AP145" s="791"/>
    </row>
    <row r="146" spans="1:42" ht="12.75">
      <c r="A146" s="791"/>
      <c r="B146" s="791"/>
      <c r="C146" s="791"/>
      <c r="D146" s="791"/>
      <c r="E146" s="791"/>
      <c r="F146" s="791"/>
      <c r="G146" s="791"/>
      <c r="H146" s="791"/>
      <c r="I146" s="791"/>
      <c r="J146" s="791"/>
      <c r="K146" s="791"/>
      <c r="L146" s="791"/>
      <c r="M146" s="791"/>
      <c r="N146" s="791"/>
      <c r="O146" s="791"/>
      <c r="P146" s="791"/>
      <c r="Q146" s="791"/>
      <c r="R146" s="791"/>
      <c r="S146" s="791"/>
      <c r="T146" s="791"/>
      <c r="U146" s="791"/>
      <c r="V146" s="791"/>
      <c r="W146" s="791"/>
      <c r="X146" s="791"/>
      <c r="Y146" s="791"/>
      <c r="Z146" s="791"/>
      <c r="AA146" s="791"/>
      <c r="AB146" s="791"/>
      <c r="AC146" s="791"/>
      <c r="AD146" s="791"/>
      <c r="AE146" s="791"/>
      <c r="AF146" s="791"/>
      <c r="AG146" s="791"/>
      <c r="AH146" s="791"/>
      <c r="AI146" s="791"/>
      <c r="AJ146" s="791"/>
      <c r="AK146" s="791"/>
      <c r="AL146" s="791"/>
      <c r="AM146" s="791"/>
      <c r="AN146" s="791"/>
      <c r="AO146" s="791"/>
      <c r="AP146" s="791"/>
    </row>
    <row r="147" spans="1:42" ht="12.75">
      <c r="A147" s="791"/>
      <c r="B147" s="791"/>
      <c r="C147" s="791"/>
      <c r="D147" s="791"/>
      <c r="E147" s="791"/>
      <c r="F147" s="791"/>
      <c r="G147" s="791"/>
      <c r="H147" s="791"/>
      <c r="I147" s="791"/>
      <c r="J147" s="791"/>
      <c r="K147" s="791"/>
      <c r="L147" s="791"/>
      <c r="M147" s="791"/>
      <c r="N147" s="791"/>
      <c r="O147" s="791"/>
      <c r="P147" s="791"/>
      <c r="Q147" s="791"/>
      <c r="R147" s="791"/>
      <c r="S147" s="791"/>
      <c r="T147" s="791"/>
      <c r="U147" s="791"/>
      <c r="V147" s="791"/>
      <c r="W147" s="791"/>
      <c r="X147" s="791"/>
      <c r="Y147" s="791"/>
      <c r="Z147" s="791"/>
      <c r="AA147" s="791"/>
      <c r="AB147" s="791"/>
      <c r="AC147" s="791"/>
      <c r="AD147" s="791"/>
      <c r="AE147" s="791"/>
      <c r="AF147" s="791"/>
      <c r="AG147" s="791"/>
      <c r="AH147" s="791"/>
      <c r="AI147" s="791"/>
      <c r="AJ147" s="791"/>
      <c r="AK147" s="791"/>
      <c r="AL147" s="791"/>
      <c r="AM147" s="791"/>
      <c r="AN147" s="791"/>
      <c r="AO147" s="791"/>
      <c r="AP147" s="791"/>
    </row>
    <row r="148" spans="1:42" ht="12.75">
      <c r="A148" s="791"/>
      <c r="B148" s="791"/>
      <c r="C148" s="791"/>
      <c r="D148" s="791"/>
      <c r="E148" s="791"/>
      <c r="F148" s="791"/>
      <c r="G148" s="791"/>
      <c r="H148" s="791"/>
      <c r="I148" s="791"/>
      <c r="J148" s="791"/>
      <c r="K148" s="791"/>
      <c r="L148" s="791"/>
      <c r="M148" s="791"/>
      <c r="N148" s="791"/>
      <c r="O148" s="791"/>
      <c r="P148" s="791"/>
      <c r="Q148" s="791"/>
      <c r="R148" s="791"/>
      <c r="S148" s="791"/>
      <c r="T148" s="791"/>
      <c r="U148" s="791"/>
      <c r="V148" s="791"/>
      <c r="W148" s="791"/>
      <c r="X148" s="791"/>
      <c r="Y148" s="791"/>
      <c r="Z148" s="791"/>
      <c r="AA148" s="791"/>
      <c r="AB148" s="791"/>
      <c r="AC148" s="791"/>
      <c r="AD148" s="791"/>
      <c r="AE148" s="791"/>
      <c r="AF148" s="791"/>
      <c r="AG148" s="791"/>
      <c r="AH148" s="791"/>
      <c r="AI148" s="791"/>
      <c r="AJ148" s="791"/>
      <c r="AK148" s="791"/>
      <c r="AL148" s="791"/>
      <c r="AM148" s="791"/>
      <c r="AN148" s="791"/>
      <c r="AO148" s="791"/>
      <c r="AP148" s="791"/>
    </row>
    <row r="149" spans="1:42" ht="12.75">
      <c r="A149" s="791"/>
      <c r="B149" s="791"/>
      <c r="C149" s="791"/>
      <c r="D149" s="791"/>
      <c r="E149" s="791"/>
      <c r="F149" s="791"/>
      <c r="G149" s="791"/>
      <c r="H149" s="791"/>
      <c r="I149" s="791"/>
      <c r="J149" s="791"/>
      <c r="K149" s="791"/>
      <c r="L149" s="791"/>
      <c r="M149" s="791"/>
      <c r="N149" s="791"/>
      <c r="O149" s="791"/>
      <c r="P149" s="791"/>
      <c r="Q149" s="791"/>
      <c r="R149" s="791"/>
      <c r="S149" s="791"/>
      <c r="T149" s="791"/>
      <c r="U149" s="791"/>
      <c r="V149" s="791"/>
      <c r="W149" s="791"/>
      <c r="X149" s="791"/>
      <c r="Y149" s="791"/>
      <c r="Z149" s="791"/>
      <c r="AA149" s="791"/>
      <c r="AB149" s="791"/>
      <c r="AC149" s="791"/>
      <c r="AD149" s="791"/>
      <c r="AE149" s="791"/>
      <c r="AF149" s="791"/>
      <c r="AG149" s="791"/>
      <c r="AH149" s="791"/>
      <c r="AI149" s="791"/>
      <c r="AJ149" s="791"/>
      <c r="AK149" s="791"/>
      <c r="AL149" s="791"/>
      <c r="AM149" s="791"/>
      <c r="AN149" s="791"/>
      <c r="AO149" s="791"/>
      <c r="AP149" s="791"/>
    </row>
    <row r="150" spans="1:42" ht="12.75">
      <c r="A150" s="791"/>
      <c r="B150" s="791"/>
      <c r="C150" s="791"/>
      <c r="D150" s="791"/>
      <c r="E150" s="791"/>
      <c r="F150" s="791"/>
      <c r="G150" s="791"/>
      <c r="H150" s="791"/>
      <c r="I150" s="791"/>
      <c r="J150" s="791"/>
      <c r="K150" s="791"/>
      <c r="L150" s="791"/>
      <c r="M150" s="791"/>
      <c r="N150" s="791"/>
      <c r="O150" s="791"/>
      <c r="P150" s="791"/>
      <c r="Q150" s="791"/>
      <c r="R150" s="791"/>
      <c r="S150" s="791"/>
      <c r="T150" s="791"/>
      <c r="U150" s="791"/>
      <c r="V150" s="791"/>
      <c r="W150" s="791"/>
      <c r="X150" s="791"/>
      <c r="Y150" s="791"/>
      <c r="Z150" s="791"/>
      <c r="AA150" s="791"/>
      <c r="AB150" s="791"/>
      <c r="AC150" s="791"/>
      <c r="AD150" s="791"/>
      <c r="AE150" s="791"/>
      <c r="AF150" s="791"/>
      <c r="AG150" s="791"/>
      <c r="AH150" s="791"/>
      <c r="AI150" s="791"/>
      <c r="AJ150" s="791"/>
      <c r="AK150" s="791"/>
      <c r="AL150" s="791"/>
      <c r="AM150" s="791"/>
      <c r="AN150" s="791"/>
      <c r="AO150" s="791"/>
      <c r="AP150" s="791"/>
    </row>
    <row r="151" spans="1:42" ht="12.75">
      <c r="A151" s="791"/>
      <c r="B151" s="791"/>
      <c r="C151" s="791"/>
      <c r="D151" s="791"/>
      <c r="E151" s="791"/>
      <c r="F151" s="791"/>
      <c r="G151" s="791"/>
      <c r="H151" s="791"/>
      <c r="I151" s="791"/>
      <c r="J151" s="791"/>
      <c r="K151" s="791"/>
      <c r="L151" s="791"/>
      <c r="M151" s="791"/>
      <c r="N151" s="791"/>
      <c r="O151" s="791"/>
      <c r="P151" s="791"/>
      <c r="Q151" s="791"/>
      <c r="R151" s="791"/>
      <c r="S151" s="791"/>
      <c r="T151" s="791"/>
      <c r="U151" s="791"/>
      <c r="V151" s="791"/>
      <c r="W151" s="791"/>
      <c r="X151" s="791"/>
      <c r="Y151" s="791"/>
      <c r="Z151" s="791"/>
      <c r="AA151" s="791"/>
      <c r="AB151" s="791"/>
      <c r="AC151" s="791"/>
      <c r="AD151" s="791"/>
      <c r="AE151" s="791"/>
      <c r="AF151" s="791"/>
      <c r="AG151" s="791"/>
      <c r="AH151" s="791"/>
      <c r="AI151" s="791"/>
      <c r="AJ151" s="791"/>
      <c r="AK151" s="791"/>
      <c r="AL151" s="791"/>
      <c r="AM151" s="791"/>
      <c r="AN151" s="791"/>
      <c r="AO151" s="791"/>
      <c r="AP151" s="791"/>
    </row>
    <row r="152" spans="1:42" ht="12.75">
      <c r="A152" s="791"/>
      <c r="B152" s="791"/>
      <c r="C152" s="791"/>
      <c r="D152" s="791"/>
      <c r="E152" s="791"/>
      <c r="F152" s="791"/>
      <c r="G152" s="791"/>
      <c r="H152" s="791"/>
      <c r="I152" s="791"/>
      <c r="J152" s="791"/>
      <c r="K152" s="791"/>
      <c r="L152" s="791"/>
      <c r="M152" s="791"/>
      <c r="N152" s="791"/>
      <c r="O152" s="791"/>
      <c r="P152" s="791"/>
      <c r="Q152" s="791"/>
      <c r="R152" s="791"/>
      <c r="S152" s="791"/>
      <c r="T152" s="791"/>
      <c r="U152" s="791"/>
      <c r="V152" s="791"/>
      <c r="W152" s="791"/>
      <c r="X152" s="791"/>
      <c r="Y152" s="791"/>
      <c r="Z152" s="791"/>
      <c r="AA152" s="791"/>
      <c r="AB152" s="791"/>
      <c r="AC152" s="791"/>
      <c r="AD152" s="791"/>
      <c r="AE152" s="791"/>
      <c r="AF152" s="791"/>
      <c r="AG152" s="791"/>
      <c r="AH152" s="791"/>
      <c r="AI152" s="791"/>
      <c r="AJ152" s="791"/>
      <c r="AK152" s="791"/>
      <c r="AL152" s="791"/>
      <c r="AM152" s="791"/>
      <c r="AN152" s="791"/>
      <c r="AO152" s="791"/>
      <c r="AP152" s="791"/>
    </row>
    <row r="153" spans="1:42" ht="12.75">
      <c r="A153" s="791"/>
      <c r="B153" s="791"/>
      <c r="C153" s="791"/>
      <c r="D153" s="791"/>
      <c r="E153" s="791"/>
      <c r="F153" s="791"/>
      <c r="G153" s="791"/>
      <c r="H153" s="791"/>
      <c r="I153" s="791"/>
      <c r="J153" s="791"/>
      <c r="K153" s="791"/>
      <c r="L153" s="791"/>
      <c r="M153" s="791"/>
      <c r="N153" s="791"/>
      <c r="O153" s="791"/>
      <c r="P153" s="791"/>
      <c r="Q153" s="791"/>
      <c r="R153" s="791"/>
      <c r="S153" s="791"/>
      <c r="T153" s="791"/>
      <c r="U153" s="791"/>
      <c r="V153" s="791"/>
      <c r="W153" s="791"/>
      <c r="X153" s="791"/>
      <c r="Y153" s="791"/>
      <c r="Z153" s="791"/>
      <c r="AA153" s="791"/>
      <c r="AB153" s="791"/>
      <c r="AC153" s="791"/>
      <c r="AD153" s="791"/>
      <c r="AE153" s="791"/>
      <c r="AF153" s="791"/>
      <c r="AG153" s="791"/>
      <c r="AH153" s="791"/>
      <c r="AI153" s="791"/>
      <c r="AJ153" s="791"/>
      <c r="AK153" s="791"/>
      <c r="AL153" s="791"/>
      <c r="AM153" s="791"/>
      <c r="AN153" s="791"/>
      <c r="AO153" s="791"/>
      <c r="AP153" s="791"/>
    </row>
  </sheetData>
  <sheetProtection password="CCBE" sheet="1" selectLockedCells="1"/>
  <mergeCells count="55">
    <mergeCell ref="Q9:R9"/>
    <mergeCell ref="G9:H9"/>
    <mergeCell ref="I9:J9"/>
    <mergeCell ref="AA9:AB9"/>
    <mergeCell ref="S9:T9"/>
    <mergeCell ref="U9:V9"/>
    <mergeCell ref="W9:X9"/>
    <mergeCell ref="Y9:Z9"/>
    <mergeCell ref="K9:L9"/>
    <mergeCell ref="M9:N9"/>
    <mergeCell ref="O9:P9"/>
    <mergeCell ref="AA11:AB11"/>
    <mergeCell ref="B13:B32"/>
    <mergeCell ref="S11:T11"/>
    <mergeCell ref="U11:V11"/>
    <mergeCell ref="D4:J4"/>
    <mergeCell ref="D5:H5"/>
    <mergeCell ref="E10:F10"/>
    <mergeCell ref="G10:H10"/>
    <mergeCell ref="I10:J10"/>
    <mergeCell ref="E9:F9"/>
    <mergeCell ref="W10:X10"/>
    <mergeCell ref="Y10:Z10"/>
    <mergeCell ref="K10:L10"/>
    <mergeCell ref="M10:N10"/>
    <mergeCell ref="W11:X11"/>
    <mergeCell ref="Y11:Z11"/>
    <mergeCell ref="O10:P10"/>
    <mergeCell ref="Q10:R10"/>
    <mergeCell ref="O11:P11"/>
    <mergeCell ref="Q11:R11"/>
    <mergeCell ref="AA10:AB10"/>
    <mergeCell ref="E11:F11"/>
    <mergeCell ref="G11:H11"/>
    <mergeCell ref="I11:J11"/>
    <mergeCell ref="K11:L11"/>
    <mergeCell ref="M11:N11"/>
    <mergeCell ref="B33:D33"/>
    <mergeCell ref="B35:B53"/>
    <mergeCell ref="B54:D54"/>
    <mergeCell ref="B55:D55"/>
    <mergeCell ref="S10:T10"/>
    <mergeCell ref="U10:V10"/>
    <mergeCell ref="E55:F55"/>
    <mergeCell ref="G55:H55"/>
    <mergeCell ref="I55:J55"/>
    <mergeCell ref="K55:L55"/>
    <mergeCell ref="W55:X55"/>
    <mergeCell ref="Y55:Z55"/>
    <mergeCell ref="AA55:AB55"/>
    <mergeCell ref="M55:N55"/>
    <mergeCell ref="O55:P55"/>
    <mergeCell ref="Q55:R55"/>
    <mergeCell ref="S55:T55"/>
    <mergeCell ref="U55:V55"/>
  </mergeCells>
  <printOptions/>
  <pageMargins left="0.7480314960629921" right="0.2362204724409449" top="0.984251968503937" bottom="0.984251968503937" header="0.5118110236220472" footer="0.97"/>
  <pageSetup horizontalDpi="600" verticalDpi="600" orientation="landscape" scale="60" r:id="rId1"/>
  <rowBreaks count="1" manualBreakCount="1">
    <brk id="63" max="255" man="1"/>
  </rowBreaks>
  <colBreaks count="1" manualBreakCount="1">
    <brk id="41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O40"/>
  <sheetViews>
    <sheetView showGridLines="0" showRowColHeaders="0" showZeros="0" zoomScalePageLayoutView="0" workbookViewId="0" topLeftCell="A6">
      <selection activeCell="F15" sqref="F15"/>
    </sheetView>
  </sheetViews>
  <sheetFormatPr defaultColWidth="11.421875" defaultRowHeight="12.75"/>
  <cols>
    <col min="1" max="1" width="1.421875" style="94" customWidth="1"/>
    <col min="2" max="2" width="1.57421875" style="94" customWidth="1"/>
    <col min="3" max="3" width="30.421875" style="94" customWidth="1"/>
    <col min="4" max="4" width="18.140625" style="94" customWidth="1"/>
    <col min="5" max="5" width="10.00390625" style="94" customWidth="1"/>
    <col min="6" max="6" width="13.421875" style="94" customWidth="1"/>
    <col min="7" max="7" width="9.7109375" style="94" customWidth="1"/>
    <col min="8" max="8" width="11.140625" style="94" customWidth="1"/>
    <col min="9" max="9" width="11.421875" style="94" customWidth="1"/>
    <col min="10" max="10" width="8.7109375" style="94" customWidth="1"/>
    <col min="11" max="11" width="11.140625" style="94" customWidth="1"/>
    <col min="12" max="12" width="12.28125" style="94" customWidth="1"/>
    <col min="13" max="13" width="10.421875" style="94" customWidth="1"/>
    <col min="14" max="14" width="1.1484375" style="94" customWidth="1"/>
    <col min="15" max="15" width="11.421875" style="95" customWidth="1"/>
    <col min="16" max="16384" width="11.421875" style="94" customWidth="1"/>
  </cols>
  <sheetData>
    <row r="1" spans="1:13" ht="7.5" customHeight="1" thickBot="1">
      <c r="A1" s="90"/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2:14" ht="21" customHeight="1" thickTop="1">
      <c r="B2" s="28"/>
      <c r="C2" s="29"/>
      <c r="D2" s="30"/>
      <c r="E2" s="33"/>
      <c r="F2" s="33"/>
      <c r="G2" s="33"/>
      <c r="H2" s="33"/>
      <c r="I2" s="33"/>
      <c r="J2" s="33"/>
      <c r="K2" s="33"/>
      <c r="L2" s="33"/>
      <c r="M2" s="49" t="s">
        <v>59</v>
      </c>
      <c r="N2" s="41"/>
    </row>
    <row r="3" spans="2:14" ht="21" customHeight="1">
      <c r="B3" s="967" t="s">
        <v>0</v>
      </c>
      <c r="C3" s="968"/>
      <c r="D3" s="24"/>
      <c r="E3" s="969"/>
      <c r="F3" s="969"/>
      <c r="G3" s="969"/>
      <c r="H3" s="969"/>
      <c r="I3" s="969"/>
      <c r="J3" s="969"/>
      <c r="K3" s="969"/>
      <c r="L3" s="969"/>
      <c r="M3" s="47" t="s">
        <v>60</v>
      </c>
      <c r="N3" s="42"/>
    </row>
    <row r="4" spans="2:14" ht="4.5" customHeight="1">
      <c r="B4" s="34"/>
      <c r="C4" s="480"/>
      <c r="D4" s="480"/>
      <c r="E4" s="481"/>
      <c r="F4" s="481"/>
      <c r="G4" s="481"/>
      <c r="H4" s="481"/>
      <c r="I4" s="481"/>
      <c r="J4" s="481"/>
      <c r="K4" s="481"/>
      <c r="L4" s="481"/>
      <c r="M4" s="59"/>
      <c r="N4" s="35"/>
    </row>
    <row r="5" spans="2:14" ht="19.5" customHeight="1">
      <c r="B5" s="970"/>
      <c r="C5" s="929" t="s">
        <v>247</v>
      </c>
      <c r="D5" s="675">
        <f>+YearEnd</f>
        <v>41274</v>
      </c>
      <c r="E5" s="481"/>
      <c r="F5" s="481"/>
      <c r="G5" s="481"/>
      <c r="H5" s="481"/>
      <c r="I5" s="481"/>
      <c r="J5" s="481"/>
      <c r="K5" s="481"/>
      <c r="L5" s="481"/>
      <c r="M5" s="664">
        <f>+CorpName</f>
        <v>0</v>
      </c>
      <c r="N5" s="43"/>
    </row>
    <row r="6" spans="2:14" ht="4.5" customHeight="1">
      <c r="B6" s="39"/>
      <c r="C6" s="40"/>
      <c r="D6" s="40"/>
      <c r="E6" s="27"/>
      <c r="F6" s="27"/>
      <c r="G6" s="27"/>
      <c r="H6" s="27"/>
      <c r="I6" s="27"/>
      <c r="J6" s="121"/>
      <c r="K6" s="121"/>
      <c r="L6" s="121"/>
      <c r="M6" s="121"/>
      <c r="N6" s="43"/>
    </row>
    <row r="7" spans="2:14" ht="16.5" thickBot="1">
      <c r="B7" s="152"/>
      <c r="C7" s="154" t="s">
        <v>748</v>
      </c>
      <c r="D7" s="154"/>
      <c r="E7" s="155"/>
      <c r="F7" s="155"/>
      <c r="G7" s="155"/>
      <c r="H7" s="155"/>
      <c r="I7" s="155"/>
      <c r="J7" s="155"/>
      <c r="K7" s="155"/>
      <c r="L7" s="155"/>
      <c r="M7" s="155" t="s">
        <v>409</v>
      </c>
      <c r="N7" s="177"/>
    </row>
    <row r="8" spans="2:9" ht="7.5" customHeight="1" thickBot="1" thickTop="1">
      <c r="B8" s="74"/>
      <c r="C8" s="62"/>
      <c r="D8" s="62"/>
      <c r="E8" s="62"/>
      <c r="F8" s="62"/>
      <c r="G8" s="62"/>
      <c r="H8" s="62"/>
      <c r="I8" s="62"/>
    </row>
    <row r="9" spans="1:15" ht="13.5" customHeight="1" thickTop="1">
      <c r="A9" s="90"/>
      <c r="B9" s="945"/>
      <c r="C9" s="947"/>
      <c r="D9" s="946"/>
      <c r="E9" s="948"/>
      <c r="F9" s="948" t="s">
        <v>656</v>
      </c>
      <c r="G9" s="948" t="s">
        <v>657</v>
      </c>
      <c r="H9" s="948" t="s">
        <v>657</v>
      </c>
      <c r="I9" s="948" t="s">
        <v>658</v>
      </c>
      <c r="J9" s="948" t="s">
        <v>658</v>
      </c>
      <c r="K9" s="948" t="s">
        <v>57</v>
      </c>
      <c r="L9" s="948" t="s">
        <v>601</v>
      </c>
      <c r="M9" s="948" t="s">
        <v>658</v>
      </c>
      <c r="N9" s="949"/>
      <c r="O9" s="99"/>
    </row>
    <row r="10" spans="1:15" ht="13.5" customHeight="1">
      <c r="A10" s="90"/>
      <c r="B10" s="230"/>
      <c r="C10" s="928"/>
      <c r="D10" s="231"/>
      <c r="E10" s="930"/>
      <c r="F10" s="930" t="s">
        <v>601</v>
      </c>
      <c r="G10" s="930" t="s">
        <v>458</v>
      </c>
      <c r="H10" s="930" t="s">
        <v>601</v>
      </c>
      <c r="I10" s="930" t="s">
        <v>57</v>
      </c>
      <c r="J10" s="930" t="s">
        <v>590</v>
      </c>
      <c r="K10" s="930" t="s">
        <v>592</v>
      </c>
      <c r="L10" s="930" t="s">
        <v>589</v>
      </c>
      <c r="M10" s="930" t="s">
        <v>593</v>
      </c>
      <c r="N10" s="237"/>
      <c r="O10" s="99"/>
    </row>
    <row r="11" spans="1:15" ht="13.5" customHeight="1">
      <c r="A11" s="90"/>
      <c r="B11" s="230"/>
      <c r="C11" s="928" t="s">
        <v>153</v>
      </c>
      <c r="D11" s="930" t="s">
        <v>184</v>
      </c>
      <c r="E11" s="930"/>
      <c r="F11" s="930" t="s">
        <v>589</v>
      </c>
      <c r="G11" s="930" t="s">
        <v>603</v>
      </c>
      <c r="H11" s="930" t="s">
        <v>589</v>
      </c>
      <c r="I11" s="930" t="s">
        <v>458</v>
      </c>
      <c r="J11" s="930" t="s">
        <v>184</v>
      </c>
      <c r="K11" s="930" t="s">
        <v>590</v>
      </c>
      <c r="L11" s="930" t="s">
        <v>592</v>
      </c>
      <c r="M11" s="930" t="s">
        <v>594</v>
      </c>
      <c r="N11" s="237"/>
      <c r="O11" s="99"/>
    </row>
    <row r="12" spans="1:15" ht="11.25" customHeight="1">
      <c r="A12" s="90"/>
      <c r="B12" s="230"/>
      <c r="C12" s="354"/>
      <c r="D12" s="930" t="s">
        <v>185</v>
      </c>
      <c r="E12" s="930" t="s">
        <v>28</v>
      </c>
      <c r="F12" s="930" t="s">
        <v>743</v>
      </c>
      <c r="G12" s="930" t="s">
        <v>604</v>
      </c>
      <c r="H12" s="930" t="s">
        <v>219</v>
      </c>
      <c r="I12" s="930" t="s">
        <v>54</v>
      </c>
      <c r="J12" s="930" t="s">
        <v>617</v>
      </c>
      <c r="K12" s="930" t="s">
        <v>218</v>
      </c>
      <c r="L12" s="930" t="s">
        <v>591</v>
      </c>
      <c r="M12" s="930" t="s">
        <v>591</v>
      </c>
      <c r="N12" s="237"/>
      <c r="O12" s="99"/>
    </row>
    <row r="13" spans="1:15" ht="11.25" customHeight="1">
      <c r="A13" s="90"/>
      <c r="B13" s="230"/>
      <c r="C13" s="354"/>
      <c r="D13" s="930"/>
      <c r="E13" s="930" t="s">
        <v>218</v>
      </c>
      <c r="F13" s="239" t="s">
        <v>713</v>
      </c>
      <c r="G13" s="983" t="s">
        <v>631</v>
      </c>
      <c r="H13" s="983" t="s">
        <v>723</v>
      </c>
      <c r="I13" s="239" t="s">
        <v>588</v>
      </c>
      <c r="J13" s="930" t="s">
        <v>724</v>
      </c>
      <c r="K13" s="930" t="s">
        <v>725</v>
      </c>
      <c r="L13" s="239" t="s">
        <v>726</v>
      </c>
      <c r="M13" s="239"/>
      <c r="N13" s="237"/>
      <c r="O13" s="99"/>
    </row>
    <row r="14" spans="1:15" ht="9" customHeight="1">
      <c r="A14" s="90"/>
      <c r="B14" s="230"/>
      <c r="C14" s="353"/>
      <c r="D14" s="933">
        <v>1</v>
      </c>
      <c r="E14" s="933">
        <v>2</v>
      </c>
      <c r="F14" s="933">
        <v>3</v>
      </c>
      <c r="G14" s="933">
        <v>4</v>
      </c>
      <c r="H14" s="933">
        <v>5</v>
      </c>
      <c r="I14" s="933">
        <v>6</v>
      </c>
      <c r="J14" s="933">
        <v>7</v>
      </c>
      <c r="K14" s="933">
        <v>8</v>
      </c>
      <c r="L14" s="933">
        <v>9</v>
      </c>
      <c r="M14" s="933">
        <v>10</v>
      </c>
      <c r="N14" s="237"/>
      <c r="O14" s="99"/>
    </row>
    <row r="15" spans="1:15" ht="18" customHeight="1">
      <c r="A15" s="90"/>
      <c r="B15" s="230"/>
      <c r="C15" s="931">
        <f>+'A7-UAD'!C13</f>
        <v>0</v>
      </c>
      <c r="D15" s="931" t="str">
        <f>+'A7-UAD'!D13</f>
        <v>Bachelor</v>
      </c>
      <c r="E15" s="943">
        <f>+('A7-UAD'!AC13+'A7-UAD'!AC34)/12</f>
        <v>0</v>
      </c>
      <c r="F15" s="987"/>
      <c r="G15" s="988"/>
      <c r="H15" s="943">
        <f>ROUND(F15*(1+G15),0)</f>
        <v>0</v>
      </c>
      <c r="I15" s="987"/>
      <c r="J15" s="943">
        <f>+'A7-UAD'!AC13</f>
        <v>0</v>
      </c>
      <c r="K15" s="941">
        <f aca="true" t="shared" si="0" ref="K15:K34">ROUND(I15*J15,0)</f>
        <v>0</v>
      </c>
      <c r="L15" s="941">
        <f aca="true" t="shared" si="1" ref="L15:L34">ROUND(H15*J15,0)</f>
        <v>0</v>
      </c>
      <c r="M15" s="354"/>
      <c r="N15" s="237"/>
      <c r="O15" s="956"/>
    </row>
    <row r="16" spans="1:15" ht="18" customHeight="1">
      <c r="A16" s="90"/>
      <c r="B16" s="230"/>
      <c r="C16" s="931">
        <f>+'A7-UAD'!C14</f>
        <v>0</v>
      </c>
      <c r="D16" s="931" t="str">
        <f>+'A7-UAD'!D14</f>
        <v>1 B Apt</v>
      </c>
      <c r="E16" s="943">
        <f>+('A7-UAD'!AC14+'A7-UAD'!AC35)/12</f>
        <v>0</v>
      </c>
      <c r="F16" s="987"/>
      <c r="G16" s="988"/>
      <c r="H16" s="943">
        <f>ROUND(F16*(1+G16),0)</f>
        <v>0</v>
      </c>
      <c r="I16" s="987"/>
      <c r="J16" s="943">
        <f>+'A7-UAD'!AC14</f>
        <v>0</v>
      </c>
      <c r="K16" s="941">
        <f t="shared" si="0"/>
        <v>0</v>
      </c>
      <c r="L16" s="941">
        <f t="shared" si="1"/>
        <v>0</v>
      </c>
      <c r="M16" s="354"/>
      <c r="N16" s="237"/>
      <c r="O16" s="956"/>
    </row>
    <row r="17" spans="1:15" ht="18" customHeight="1">
      <c r="A17" s="90"/>
      <c r="B17" s="230"/>
      <c r="C17" s="931">
        <f>+'A7-UAD'!C15</f>
        <v>0</v>
      </c>
      <c r="D17" s="931" t="str">
        <f>+'A7-UAD'!D15</f>
        <v>2 B Apt</v>
      </c>
      <c r="E17" s="943">
        <f>+('A7-UAD'!AC15+'A7-UAD'!AC36)/12</f>
        <v>0</v>
      </c>
      <c r="F17" s="987"/>
      <c r="G17" s="988"/>
      <c r="H17" s="943">
        <f>ROUND(F17*(1+G17),0)</f>
        <v>0</v>
      </c>
      <c r="I17" s="987"/>
      <c r="J17" s="943">
        <f>+'A7-UAD'!AC15</f>
        <v>0</v>
      </c>
      <c r="K17" s="941">
        <f t="shared" si="0"/>
        <v>0</v>
      </c>
      <c r="L17" s="941">
        <f t="shared" si="1"/>
        <v>0</v>
      </c>
      <c r="M17" s="354"/>
      <c r="N17" s="237"/>
      <c r="O17" s="956"/>
    </row>
    <row r="18" spans="1:15" ht="18" customHeight="1">
      <c r="A18" s="90"/>
      <c r="B18" s="230"/>
      <c r="C18" s="931">
        <f>+'A7-UAD'!C16</f>
        <v>0</v>
      </c>
      <c r="D18" s="932" t="str">
        <f>+'A7-UAD'!D16</f>
        <v>3 B Apt</v>
      </c>
      <c r="E18" s="943">
        <f>+('A7-UAD'!AC16+'A7-UAD'!AC37)/12</f>
        <v>0</v>
      </c>
      <c r="F18" s="987"/>
      <c r="G18" s="988"/>
      <c r="H18" s="943">
        <f>ROUND(F18*(1+G18),0)</f>
        <v>0</v>
      </c>
      <c r="I18" s="987"/>
      <c r="J18" s="943">
        <f>+'A7-UAD'!AC16</f>
        <v>0</v>
      </c>
      <c r="K18" s="941">
        <f t="shared" si="0"/>
        <v>0</v>
      </c>
      <c r="L18" s="941">
        <f t="shared" si="1"/>
        <v>0</v>
      </c>
      <c r="M18" s="354"/>
      <c r="N18" s="237"/>
      <c r="O18" s="956"/>
    </row>
    <row r="19" spans="1:15" ht="18" customHeight="1">
      <c r="A19" s="90"/>
      <c r="B19" s="230"/>
      <c r="C19" s="931">
        <f>+'A7-UAD'!C17</f>
        <v>0</v>
      </c>
      <c r="D19" s="932" t="str">
        <f>+'A7-UAD'!D17</f>
        <v>4 B Apt</v>
      </c>
      <c r="E19" s="943">
        <f>+('A7-UAD'!AC17+'A7-UAD'!AC38)/12</f>
        <v>0</v>
      </c>
      <c r="F19" s="987"/>
      <c r="G19" s="988"/>
      <c r="H19" s="943">
        <f aca="true" t="shared" si="2" ref="H19:H34">ROUND(F19*(1+G19),0)</f>
        <v>0</v>
      </c>
      <c r="I19" s="987"/>
      <c r="J19" s="943">
        <f>+'A7-UAD'!AC17</f>
        <v>0</v>
      </c>
      <c r="K19" s="941">
        <f t="shared" si="0"/>
        <v>0</v>
      </c>
      <c r="L19" s="941">
        <f t="shared" si="1"/>
        <v>0</v>
      </c>
      <c r="M19" s="354"/>
      <c r="N19" s="237"/>
      <c r="O19" s="956"/>
    </row>
    <row r="20" spans="1:15" ht="18" customHeight="1">
      <c r="A20" s="90"/>
      <c r="B20" s="230"/>
      <c r="C20" s="931">
        <f>+'A7-UAD'!C18</f>
        <v>0</v>
      </c>
      <c r="D20" s="932" t="str">
        <f>+'A7-UAD'!D18</f>
        <v>1 B Apt</v>
      </c>
      <c r="E20" s="943">
        <f>+('A7-UAD'!AC18+'A7-UAD'!AC39)/12</f>
        <v>0</v>
      </c>
      <c r="F20" s="987"/>
      <c r="G20" s="988"/>
      <c r="H20" s="943">
        <f t="shared" si="2"/>
        <v>0</v>
      </c>
      <c r="I20" s="987"/>
      <c r="J20" s="943">
        <f>+'A7-UAD'!AC18</f>
        <v>0</v>
      </c>
      <c r="K20" s="941">
        <f t="shared" si="0"/>
        <v>0</v>
      </c>
      <c r="L20" s="941">
        <f t="shared" si="1"/>
        <v>0</v>
      </c>
      <c r="M20" s="354"/>
      <c r="N20" s="237"/>
      <c r="O20" s="956"/>
    </row>
    <row r="21" spans="1:15" ht="18" customHeight="1">
      <c r="A21" s="90"/>
      <c r="B21" s="230"/>
      <c r="C21" s="931">
        <f>+'A7-UAD'!C19</f>
        <v>0</v>
      </c>
      <c r="D21" s="932" t="str">
        <f>+'A7-UAD'!D19</f>
        <v>2 B Apt</v>
      </c>
      <c r="E21" s="943">
        <f>+('A7-UAD'!AC19+'A7-UAD'!AC40)/12</f>
        <v>0</v>
      </c>
      <c r="F21" s="987"/>
      <c r="G21" s="988"/>
      <c r="H21" s="943">
        <f t="shared" si="2"/>
        <v>0</v>
      </c>
      <c r="I21" s="987"/>
      <c r="J21" s="943">
        <f>+'A7-UAD'!AC19</f>
        <v>0</v>
      </c>
      <c r="K21" s="941">
        <f t="shared" si="0"/>
        <v>0</v>
      </c>
      <c r="L21" s="941">
        <f t="shared" si="1"/>
        <v>0</v>
      </c>
      <c r="M21" s="354"/>
      <c r="N21" s="237"/>
      <c r="O21" s="99"/>
    </row>
    <row r="22" spans="1:15" ht="18" customHeight="1">
      <c r="A22" s="90"/>
      <c r="B22" s="230"/>
      <c r="C22" s="931">
        <f>+'A7-UAD'!C20</f>
        <v>0</v>
      </c>
      <c r="D22" s="932" t="str">
        <f>+'A7-UAD'!D20</f>
        <v>3 B Apt</v>
      </c>
      <c r="E22" s="943">
        <f>+('A7-UAD'!AC20+'A7-UAD'!AC41)/12</f>
        <v>0</v>
      </c>
      <c r="F22" s="987"/>
      <c r="G22" s="988"/>
      <c r="H22" s="943">
        <f t="shared" si="2"/>
        <v>0</v>
      </c>
      <c r="I22" s="987"/>
      <c r="J22" s="943">
        <f>+'A7-UAD'!AC20</f>
        <v>0</v>
      </c>
      <c r="K22" s="941">
        <f t="shared" si="0"/>
        <v>0</v>
      </c>
      <c r="L22" s="941">
        <f t="shared" si="1"/>
        <v>0</v>
      </c>
      <c r="M22" s="354"/>
      <c r="N22" s="237"/>
      <c r="O22" s="956"/>
    </row>
    <row r="23" spans="1:15" ht="18" customHeight="1">
      <c r="A23" s="90"/>
      <c r="B23" s="230"/>
      <c r="C23" s="931">
        <f>+'A7-UAD'!C21</f>
        <v>0</v>
      </c>
      <c r="D23" s="932" t="str">
        <f>+'A7-UAD'!D21</f>
        <v>4 B Apt</v>
      </c>
      <c r="E23" s="943">
        <f>+('A7-UAD'!AC21+'A7-UAD'!AC42)/12</f>
        <v>0</v>
      </c>
      <c r="F23" s="987"/>
      <c r="G23" s="988"/>
      <c r="H23" s="943">
        <f t="shared" si="2"/>
        <v>0</v>
      </c>
      <c r="I23" s="987"/>
      <c r="J23" s="943">
        <f>+'A7-UAD'!AC21</f>
        <v>0</v>
      </c>
      <c r="K23" s="941">
        <f t="shared" si="0"/>
        <v>0</v>
      </c>
      <c r="L23" s="941">
        <f t="shared" si="1"/>
        <v>0</v>
      </c>
      <c r="M23" s="354"/>
      <c r="N23" s="237"/>
      <c r="O23" s="99"/>
    </row>
    <row r="24" spans="1:15" ht="18" customHeight="1">
      <c r="A24" s="90"/>
      <c r="B24" s="230"/>
      <c r="C24" s="931">
        <f>+'A7-UAD'!C22</f>
        <v>0</v>
      </c>
      <c r="D24" s="932" t="str">
        <f>+'A7-UAD'!D22</f>
        <v>1 B TH</v>
      </c>
      <c r="E24" s="943">
        <f>+('A7-UAD'!AC22+'A7-UAD'!AC43)/12</f>
        <v>0</v>
      </c>
      <c r="F24" s="987"/>
      <c r="G24" s="988"/>
      <c r="H24" s="943">
        <f t="shared" si="2"/>
        <v>0</v>
      </c>
      <c r="I24" s="987"/>
      <c r="J24" s="943">
        <f>+'A7-UAD'!AC22</f>
        <v>0</v>
      </c>
      <c r="K24" s="941">
        <f t="shared" si="0"/>
        <v>0</v>
      </c>
      <c r="L24" s="941">
        <f t="shared" si="1"/>
        <v>0</v>
      </c>
      <c r="M24" s="354"/>
      <c r="N24" s="237"/>
      <c r="O24" s="99"/>
    </row>
    <row r="25" spans="1:15" ht="18" customHeight="1">
      <c r="A25" s="90"/>
      <c r="B25" s="230"/>
      <c r="C25" s="931">
        <f>+'A7-UAD'!C23</f>
        <v>0</v>
      </c>
      <c r="D25" s="932" t="str">
        <f>+'A7-UAD'!D23</f>
        <v>2 B TH</v>
      </c>
      <c r="E25" s="943">
        <f>+('A7-UAD'!AC23+'A7-UAD'!AC44)/12</f>
        <v>0</v>
      </c>
      <c r="F25" s="987"/>
      <c r="G25" s="988"/>
      <c r="H25" s="943">
        <f t="shared" si="2"/>
        <v>0</v>
      </c>
      <c r="I25" s="987"/>
      <c r="J25" s="943">
        <f>+'A7-UAD'!AC23</f>
        <v>0</v>
      </c>
      <c r="K25" s="941">
        <f t="shared" si="0"/>
        <v>0</v>
      </c>
      <c r="L25" s="941">
        <f t="shared" si="1"/>
        <v>0</v>
      </c>
      <c r="M25" s="354"/>
      <c r="N25" s="237"/>
      <c r="O25" s="99"/>
    </row>
    <row r="26" spans="1:15" ht="18" customHeight="1">
      <c r="A26" s="90"/>
      <c r="B26" s="230"/>
      <c r="C26" s="931">
        <f>+'A7-UAD'!C24</f>
        <v>0</v>
      </c>
      <c r="D26" s="932" t="str">
        <f>+'A7-UAD'!D24</f>
        <v>3 B TH</v>
      </c>
      <c r="E26" s="943">
        <f>+('A7-UAD'!AC24+'A7-UAD'!AC45)/12</f>
        <v>0</v>
      </c>
      <c r="F26" s="987"/>
      <c r="G26" s="988"/>
      <c r="H26" s="943">
        <f t="shared" si="2"/>
        <v>0</v>
      </c>
      <c r="I26" s="987"/>
      <c r="J26" s="943">
        <f>+'A7-UAD'!AC24</f>
        <v>0</v>
      </c>
      <c r="K26" s="941">
        <f t="shared" si="0"/>
        <v>0</v>
      </c>
      <c r="L26" s="941">
        <f t="shared" si="1"/>
        <v>0</v>
      </c>
      <c r="M26" s="354"/>
      <c r="N26" s="237"/>
      <c r="O26" s="99"/>
    </row>
    <row r="27" spans="1:15" ht="18" customHeight="1">
      <c r="A27" s="90"/>
      <c r="B27" s="230"/>
      <c r="C27" s="931">
        <f>+'A7-UAD'!C25</f>
        <v>0</v>
      </c>
      <c r="D27" s="932" t="str">
        <f>+'A7-UAD'!D25</f>
        <v>4 B TH</v>
      </c>
      <c r="E27" s="943">
        <f>+('A7-UAD'!AC25+'A7-UAD'!AC46)/12</f>
        <v>0</v>
      </c>
      <c r="F27" s="987"/>
      <c r="G27" s="988"/>
      <c r="H27" s="943">
        <f t="shared" si="2"/>
        <v>0</v>
      </c>
      <c r="I27" s="987"/>
      <c r="J27" s="943">
        <f>+'A7-UAD'!AC25</f>
        <v>0</v>
      </c>
      <c r="K27" s="941">
        <f t="shared" si="0"/>
        <v>0</v>
      </c>
      <c r="L27" s="941">
        <f t="shared" si="1"/>
        <v>0</v>
      </c>
      <c r="M27" s="354"/>
      <c r="N27" s="237"/>
      <c r="O27" s="99"/>
    </row>
    <row r="28" spans="1:15" ht="18" customHeight="1">
      <c r="A28" s="90"/>
      <c r="B28" s="230"/>
      <c r="C28" s="931">
        <f>+'A7-UAD'!C26</f>
        <v>0</v>
      </c>
      <c r="D28" s="932" t="str">
        <f>+'A7-UAD'!D26</f>
        <v>5 B TH</v>
      </c>
      <c r="E28" s="943">
        <f>+('A7-UAD'!AC26+'A7-UAD'!AC47)/12</f>
        <v>0</v>
      </c>
      <c r="F28" s="987"/>
      <c r="G28" s="988"/>
      <c r="H28" s="943">
        <f t="shared" si="2"/>
        <v>0</v>
      </c>
      <c r="I28" s="987"/>
      <c r="J28" s="943">
        <f>+'A7-UAD'!AC26</f>
        <v>0</v>
      </c>
      <c r="K28" s="941">
        <f t="shared" si="0"/>
        <v>0</v>
      </c>
      <c r="L28" s="941">
        <f t="shared" si="1"/>
        <v>0</v>
      </c>
      <c r="M28" s="354"/>
      <c r="N28" s="237"/>
      <c r="O28" s="99"/>
    </row>
    <row r="29" spans="1:15" ht="18" customHeight="1">
      <c r="A29" s="90"/>
      <c r="B29" s="230"/>
      <c r="C29" s="931">
        <f>+'A7-UAD'!C27</f>
        <v>0</v>
      </c>
      <c r="D29" s="932" t="str">
        <f>+'A7-UAD'!D27</f>
        <v>1 B TH</v>
      </c>
      <c r="E29" s="943">
        <f>+('A7-UAD'!AC27+'A7-UAD'!AC48)/12</f>
        <v>0</v>
      </c>
      <c r="F29" s="987"/>
      <c r="G29" s="988"/>
      <c r="H29" s="943">
        <f t="shared" si="2"/>
        <v>0</v>
      </c>
      <c r="I29" s="987"/>
      <c r="J29" s="943">
        <f>+'A7-UAD'!AC27</f>
        <v>0</v>
      </c>
      <c r="K29" s="941">
        <f t="shared" si="0"/>
        <v>0</v>
      </c>
      <c r="L29" s="941">
        <f t="shared" si="1"/>
        <v>0</v>
      </c>
      <c r="M29" s="354"/>
      <c r="N29" s="237"/>
      <c r="O29" s="99"/>
    </row>
    <row r="30" spans="1:15" ht="18" customHeight="1">
      <c r="A30" s="90"/>
      <c r="B30" s="230"/>
      <c r="C30" s="931">
        <f>+'A7-UAD'!C28</f>
        <v>0</v>
      </c>
      <c r="D30" s="932" t="str">
        <f>+'A7-UAD'!D28</f>
        <v>2 B TH</v>
      </c>
      <c r="E30" s="943">
        <f>+('A7-UAD'!AC28+'A7-UAD'!AC49)/12</f>
        <v>0</v>
      </c>
      <c r="F30" s="987"/>
      <c r="G30" s="988"/>
      <c r="H30" s="943">
        <f t="shared" si="2"/>
        <v>0</v>
      </c>
      <c r="I30" s="987"/>
      <c r="J30" s="943">
        <f>+'A7-UAD'!AC28</f>
        <v>0</v>
      </c>
      <c r="K30" s="941">
        <f t="shared" si="0"/>
        <v>0</v>
      </c>
      <c r="L30" s="941">
        <f t="shared" si="1"/>
        <v>0</v>
      </c>
      <c r="M30" s="354"/>
      <c r="N30" s="237"/>
      <c r="O30" s="99"/>
    </row>
    <row r="31" spans="1:15" ht="18" customHeight="1">
      <c r="A31" s="90"/>
      <c r="B31" s="230"/>
      <c r="C31" s="931">
        <f>+'A7-UAD'!C29</f>
        <v>0</v>
      </c>
      <c r="D31" s="932" t="str">
        <f>+'A7-UAD'!D29</f>
        <v>3 B TH</v>
      </c>
      <c r="E31" s="943">
        <f>+('A7-UAD'!AC29+'A7-UAD'!AC50)/12</f>
        <v>0</v>
      </c>
      <c r="F31" s="987"/>
      <c r="G31" s="988"/>
      <c r="H31" s="943">
        <f t="shared" si="2"/>
        <v>0</v>
      </c>
      <c r="I31" s="987"/>
      <c r="J31" s="943">
        <f>+'A7-UAD'!AC29</f>
        <v>0</v>
      </c>
      <c r="K31" s="941">
        <f t="shared" si="0"/>
        <v>0</v>
      </c>
      <c r="L31" s="941">
        <f t="shared" si="1"/>
        <v>0</v>
      </c>
      <c r="M31" s="354"/>
      <c r="N31" s="237"/>
      <c r="O31" s="99"/>
    </row>
    <row r="32" spans="1:15" ht="18" customHeight="1">
      <c r="A32" s="90"/>
      <c r="B32" s="230"/>
      <c r="C32" s="931">
        <f>+'A7-UAD'!C30</f>
        <v>0</v>
      </c>
      <c r="D32" s="932" t="str">
        <f>+'A7-UAD'!D30</f>
        <v>4 B TH</v>
      </c>
      <c r="E32" s="943">
        <f>+('A7-UAD'!AC30+'A7-UAD'!AC51)/12</f>
        <v>0</v>
      </c>
      <c r="F32" s="987"/>
      <c r="G32" s="988"/>
      <c r="H32" s="943">
        <f t="shared" si="2"/>
        <v>0</v>
      </c>
      <c r="I32" s="987"/>
      <c r="J32" s="943">
        <f>+'A7-UAD'!AC30</f>
        <v>0</v>
      </c>
      <c r="K32" s="941">
        <f t="shared" si="0"/>
        <v>0</v>
      </c>
      <c r="L32" s="941">
        <f t="shared" si="1"/>
        <v>0</v>
      </c>
      <c r="M32" s="354"/>
      <c r="N32" s="237"/>
      <c r="O32" s="99"/>
    </row>
    <row r="33" spans="1:15" ht="18" customHeight="1">
      <c r="A33" s="90"/>
      <c r="B33" s="230"/>
      <c r="C33" s="931">
        <f>+'A7-UAD'!C31</f>
        <v>0</v>
      </c>
      <c r="D33" s="932" t="str">
        <f>+'A7-UAD'!D31</f>
        <v>5 B TH</v>
      </c>
      <c r="E33" s="943">
        <f>+('A7-UAD'!AC31+'A7-UAD'!AC52)/12</f>
        <v>0</v>
      </c>
      <c r="F33" s="987"/>
      <c r="G33" s="988"/>
      <c r="H33" s="943">
        <f t="shared" si="2"/>
        <v>0</v>
      </c>
      <c r="I33" s="987"/>
      <c r="J33" s="943">
        <f>+'A7-UAD'!AC31</f>
        <v>0</v>
      </c>
      <c r="K33" s="941">
        <f t="shared" si="0"/>
        <v>0</v>
      </c>
      <c r="L33" s="941">
        <f t="shared" si="1"/>
        <v>0</v>
      </c>
      <c r="M33" s="354"/>
      <c r="N33" s="237"/>
      <c r="O33" s="99"/>
    </row>
    <row r="34" spans="1:15" ht="18" customHeight="1">
      <c r="A34" s="90"/>
      <c r="B34" s="230"/>
      <c r="C34" s="931">
        <f>+'A7-UAD'!C32</f>
        <v>0</v>
      </c>
      <c r="D34" s="932">
        <f>+'A7-UAD'!D32</f>
        <v>0</v>
      </c>
      <c r="E34" s="943">
        <f>+('A7-UAD'!AC32+'A7-UAD'!AC53)/12</f>
        <v>0</v>
      </c>
      <c r="F34" s="987"/>
      <c r="G34" s="988"/>
      <c r="H34" s="943">
        <f t="shared" si="2"/>
        <v>0</v>
      </c>
      <c r="I34" s="987"/>
      <c r="J34" s="943">
        <f>+'A7-UAD'!AC32</f>
        <v>0</v>
      </c>
      <c r="K34" s="941">
        <f t="shared" si="0"/>
        <v>0</v>
      </c>
      <c r="L34" s="941">
        <f t="shared" si="1"/>
        <v>0</v>
      </c>
      <c r="M34" s="354"/>
      <c r="N34" s="237"/>
      <c r="O34" s="99"/>
    </row>
    <row r="35" spans="1:15" ht="18" customHeight="1" thickBot="1">
      <c r="A35" s="90"/>
      <c r="B35" s="230"/>
      <c r="C35" s="354"/>
      <c r="D35" s="942" t="s">
        <v>28</v>
      </c>
      <c r="E35" s="965">
        <f>IF((SUM(E15:E34))='A1 - Identification'!H16,SUM(E15:E34),"ERROR")</f>
        <v>0</v>
      </c>
      <c r="F35" s="959" t="s">
        <v>742</v>
      </c>
      <c r="G35" s="959" t="s">
        <v>795</v>
      </c>
      <c r="H35" s="160">
        <f>SUM(H15:H34)</f>
        <v>0</v>
      </c>
      <c r="I35" s="160"/>
      <c r="J35" s="944">
        <f>SUM(J15:J34)</f>
        <v>0</v>
      </c>
      <c r="K35" s="784">
        <f>SUM(K15:K34)</f>
        <v>0</v>
      </c>
      <c r="L35" s="784">
        <f>SUM(L15:L34)</f>
        <v>0</v>
      </c>
      <c r="M35" s="784">
        <f>+'A4 - Operations'!N13</f>
        <v>0</v>
      </c>
      <c r="N35" s="237"/>
      <c r="O35" s="956"/>
    </row>
    <row r="36" spans="1:15" ht="11.25" customHeight="1" thickTop="1">
      <c r="A36" s="90"/>
      <c r="B36" s="230"/>
      <c r="C36" s="354"/>
      <c r="D36" s="354"/>
      <c r="E36" s="354"/>
      <c r="F36" s="354"/>
      <c r="G36" s="959" t="s">
        <v>777</v>
      </c>
      <c r="H36" s="354"/>
      <c r="I36" s="354"/>
      <c r="J36" s="959" t="s">
        <v>714</v>
      </c>
      <c r="K36" s="354"/>
      <c r="L36" s="354"/>
      <c r="M36" s="959" t="s">
        <v>614</v>
      </c>
      <c r="N36" s="237"/>
      <c r="O36" s="99"/>
    </row>
    <row r="37" spans="1:15" ht="11.25" customHeight="1">
      <c r="A37" s="90"/>
      <c r="B37" s="230"/>
      <c r="C37" s="354"/>
      <c r="D37" s="354"/>
      <c r="E37" s="354"/>
      <c r="F37" s="964"/>
      <c r="G37" s="959" t="s">
        <v>721</v>
      </c>
      <c r="H37" s="354"/>
      <c r="I37" s="354"/>
      <c r="J37" s="354"/>
      <c r="K37" s="354"/>
      <c r="L37" s="354"/>
      <c r="M37" s="354"/>
      <c r="N37" s="237"/>
      <c r="O37" s="99"/>
    </row>
    <row r="38" spans="1:15" ht="15.75" customHeight="1" thickBot="1">
      <c r="A38" s="90"/>
      <c r="B38" s="245"/>
      <c r="C38" s="246"/>
      <c r="D38" s="246"/>
      <c r="E38" s="247"/>
      <c r="F38" s="247"/>
      <c r="G38" s="1002"/>
      <c r="H38" s="958"/>
      <c r="I38" s="958"/>
      <c r="J38" s="247"/>
      <c r="K38" s="247"/>
      <c r="L38" s="247"/>
      <c r="M38" s="247"/>
      <c r="N38" s="243"/>
      <c r="O38" s="100"/>
    </row>
    <row r="39" ht="15.75" thickTop="1">
      <c r="B39" s="871" t="str">
        <f>+VersionDate</f>
        <v>MMAH 10/12</v>
      </c>
    </row>
    <row r="40" ht="15">
      <c r="B40" s="101"/>
    </row>
  </sheetData>
  <sheetProtection password="CCBE" sheet="1" selectLockedCells="1"/>
  <printOptions/>
  <pageMargins left="0.61" right="0.5" top="0.75" bottom="0.5" header="0" footer="0.25"/>
  <pageSetup fitToHeight="1" fitToWidth="1"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2:M184"/>
  <sheetViews>
    <sheetView showGridLines="0" showRowColHeaders="0" zoomScalePageLayoutView="0" workbookViewId="0" topLeftCell="A13">
      <selection activeCell="K13" sqref="K1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5" width="3.7109375" style="0" customWidth="1"/>
    <col min="6" max="6" width="35.421875" style="0" customWidth="1"/>
    <col min="7" max="7" width="3.28125" style="0" customWidth="1"/>
    <col min="8" max="8" width="9.421875" style="0" customWidth="1"/>
    <col min="10" max="10" width="5.8515625" style="0" customWidth="1"/>
    <col min="11" max="11" width="18.7109375" style="0" customWidth="1"/>
    <col min="12" max="12" width="3.7109375" style="0" customWidth="1"/>
    <col min="13" max="13" width="2.8515625" style="0" customWidth="1"/>
    <col min="14" max="14" width="32.00390625" style="0" customWidth="1"/>
    <col min="16" max="16" width="6.00390625" style="0" customWidth="1"/>
    <col min="20" max="20" width="9.8515625" style="0" customWidth="1"/>
    <col min="21" max="22" width="7.28125" style="0" customWidth="1"/>
    <col min="23" max="23" width="8.421875" style="0" customWidth="1"/>
    <col min="24" max="24" width="6.28125" style="0" customWidth="1"/>
    <col min="25" max="26" width="10.140625" style="0" customWidth="1"/>
    <col min="27" max="27" width="11.421875" style="0" customWidth="1"/>
    <col min="28" max="28" width="8.140625" style="0" customWidth="1"/>
    <col min="29" max="29" width="11.140625" style="0" customWidth="1"/>
  </cols>
  <sheetData>
    <row r="1" ht="7.5" customHeight="1" thickBot="1"/>
    <row r="2" spans="2:12" ht="21" customHeight="1" thickTop="1">
      <c r="B2" s="28"/>
      <c r="C2" s="55"/>
      <c r="D2" s="29"/>
      <c r="E2" s="30"/>
      <c r="F2" s="33"/>
      <c r="G2" s="49"/>
      <c r="H2" s="50"/>
      <c r="I2" s="50"/>
      <c r="J2" s="50"/>
      <c r="K2" s="49" t="s">
        <v>59</v>
      </c>
      <c r="L2" s="41"/>
    </row>
    <row r="3" spans="2:12" ht="21" customHeight="1">
      <c r="B3" s="34" t="s">
        <v>0</v>
      </c>
      <c r="C3" s="24"/>
      <c r="D3" s="24"/>
      <c r="E3" s="24"/>
      <c r="F3" s="27"/>
      <c r="G3" s="47"/>
      <c r="H3" s="51"/>
      <c r="I3" s="51"/>
      <c r="J3" s="51"/>
      <c r="K3" s="47" t="s">
        <v>60</v>
      </c>
      <c r="L3" s="42"/>
    </row>
    <row r="4" spans="2:12" ht="4.5" customHeight="1">
      <c r="B4" s="34"/>
      <c r="C4" s="24"/>
      <c r="D4" s="24"/>
      <c r="E4" s="24"/>
      <c r="F4" s="27"/>
      <c r="G4" s="38"/>
      <c r="H4" s="52"/>
      <c r="I4" s="52"/>
      <c r="J4" s="52"/>
      <c r="K4" s="59"/>
      <c r="L4" s="53"/>
    </row>
    <row r="5" spans="2:13" ht="19.5" customHeight="1">
      <c r="B5" s="488"/>
      <c r="C5" s="40"/>
      <c r="D5" s="484"/>
      <c r="E5" s="377" t="s">
        <v>247</v>
      </c>
      <c r="F5" s="676">
        <f>+YearEnd</f>
        <v>41274</v>
      </c>
      <c r="G5" s="659"/>
      <c r="H5" s="660"/>
      <c r="I5" s="660"/>
      <c r="J5" s="660"/>
      <c r="K5" s="664">
        <f>+CorpName</f>
        <v>0</v>
      </c>
      <c r="L5" s="661"/>
      <c r="M5" s="471"/>
    </row>
    <row r="6" spans="2:12" ht="4.5" customHeight="1">
      <c r="B6" s="489"/>
      <c r="C6" s="77"/>
      <c r="D6" s="77"/>
      <c r="E6" s="77"/>
      <c r="F6" s="76"/>
      <c r="G6" s="660"/>
      <c r="H6" s="660"/>
      <c r="I6" s="660"/>
      <c r="J6" s="660"/>
      <c r="K6" s="660"/>
      <c r="L6" s="661"/>
    </row>
    <row r="7" spans="2:12" ht="4.5" customHeight="1">
      <c r="B7" s="489"/>
      <c r="C7" s="77"/>
      <c r="D7" s="77"/>
      <c r="E7" s="77"/>
      <c r="F7" s="76"/>
      <c r="G7" s="662"/>
      <c r="H7" s="662"/>
      <c r="I7" s="662"/>
      <c r="J7" s="662"/>
      <c r="K7" s="662"/>
      <c r="L7" s="663"/>
    </row>
    <row r="8" spans="2:12" ht="16.5" thickBot="1">
      <c r="B8" s="152"/>
      <c r="C8" s="154" t="s">
        <v>775</v>
      </c>
      <c r="D8" s="154"/>
      <c r="E8" s="154"/>
      <c r="F8" s="155"/>
      <c r="G8" s="156"/>
      <c r="H8" s="155"/>
      <c r="I8" s="155"/>
      <c r="J8" s="156"/>
      <c r="K8" s="352" t="s">
        <v>702</v>
      </c>
      <c r="L8" s="177"/>
    </row>
    <row r="9" spans="2:12" ht="7.5" customHeight="1" thickBot="1" thickTop="1">
      <c r="B9" s="74"/>
      <c r="C9" s="62"/>
      <c r="D9" s="62"/>
      <c r="E9" s="62"/>
      <c r="F9" s="62"/>
      <c r="G9" s="62"/>
      <c r="H9" s="62"/>
      <c r="I9" s="62"/>
      <c r="J9" s="62"/>
      <c r="K9" s="62"/>
      <c r="L9" s="74"/>
    </row>
    <row r="10" spans="2:12" ht="6.75" customHeight="1" thickTop="1">
      <c r="B10" s="166"/>
      <c r="C10" s="260"/>
      <c r="D10" s="167"/>
      <c r="E10" s="167"/>
      <c r="F10" s="167"/>
      <c r="G10" s="167"/>
      <c r="H10" s="167"/>
      <c r="I10" s="167"/>
      <c r="J10" s="167"/>
      <c r="K10" s="261"/>
      <c r="L10" s="198"/>
    </row>
    <row r="11" spans="2:12" ht="12" customHeight="1">
      <c r="B11" s="179"/>
      <c r="C11" s="160" t="s">
        <v>650</v>
      </c>
      <c r="D11" s="160"/>
      <c r="E11" s="160"/>
      <c r="F11" s="160"/>
      <c r="G11" s="160"/>
      <c r="H11" s="160"/>
      <c r="I11" s="182"/>
      <c r="J11" s="182"/>
      <c r="K11" s="188"/>
      <c r="L11" s="199"/>
    </row>
    <row r="12" spans="2:12" ht="6.75" customHeight="1">
      <c r="B12" s="171"/>
      <c r="C12" s="160"/>
      <c r="D12" s="192"/>
      <c r="E12" s="160"/>
      <c r="F12" s="160"/>
      <c r="G12" s="160"/>
      <c r="H12" s="160"/>
      <c r="I12" s="182"/>
      <c r="J12" s="182"/>
      <c r="K12" s="188"/>
      <c r="L12" s="199"/>
    </row>
    <row r="13" spans="2:12" ht="15.75" customHeight="1">
      <c r="B13" s="171"/>
      <c r="C13" s="160"/>
      <c r="D13" s="192" t="s">
        <v>690</v>
      </c>
      <c r="E13" s="160"/>
      <c r="F13" s="160"/>
      <c r="G13" s="160"/>
      <c r="H13" s="160"/>
      <c r="I13" s="182" t="s">
        <v>729</v>
      </c>
      <c r="J13" s="190">
        <v>701</v>
      </c>
      <c r="K13" s="700"/>
      <c r="L13" s="199"/>
    </row>
    <row r="14" spans="2:12" ht="6.75" customHeight="1">
      <c r="B14" s="171"/>
      <c r="C14" s="160"/>
      <c r="D14" s="192"/>
      <c r="E14" s="160"/>
      <c r="F14" s="160"/>
      <c r="G14" s="160"/>
      <c r="H14" s="160"/>
      <c r="I14" s="182"/>
      <c r="J14" s="160"/>
      <c r="K14" s="558"/>
      <c r="L14" s="199"/>
    </row>
    <row r="15" spans="2:12" ht="15.75" customHeight="1">
      <c r="B15" s="171"/>
      <c r="C15" s="160"/>
      <c r="D15" s="192" t="s">
        <v>652</v>
      </c>
      <c r="E15" s="192"/>
      <c r="F15" s="160"/>
      <c r="G15" s="160"/>
      <c r="H15" s="160"/>
      <c r="I15" s="182" t="s">
        <v>651</v>
      </c>
      <c r="J15" s="190">
        <v>703</v>
      </c>
      <c r="K15" s="712">
        <f>IF(OR('A1 - Identification'!F31="Yes",'A1 - Identification'!G31="Yes"),'A4 - Operations'!N33,0)</f>
        <v>0</v>
      </c>
      <c r="L15" s="199"/>
    </row>
    <row r="16" spans="2:12" ht="15.75" customHeight="1">
      <c r="B16" s="171"/>
      <c r="C16" s="160"/>
      <c r="D16" s="192"/>
      <c r="E16" s="192" t="s">
        <v>691</v>
      </c>
      <c r="F16" s="160"/>
      <c r="G16" s="124"/>
      <c r="H16" s="124"/>
      <c r="I16" s="182" t="s">
        <v>729</v>
      </c>
      <c r="J16" s="190">
        <v>705</v>
      </c>
      <c r="K16" s="701"/>
      <c r="L16" s="133"/>
    </row>
    <row r="17" spans="2:12" ht="6.75" customHeight="1">
      <c r="B17" s="171"/>
      <c r="C17" s="160"/>
      <c r="D17" s="192"/>
      <c r="E17" s="160"/>
      <c r="F17" s="160"/>
      <c r="G17" s="124"/>
      <c r="H17" s="124"/>
      <c r="I17" s="203"/>
      <c r="J17" s="262"/>
      <c r="K17" s="558"/>
      <c r="L17" s="133"/>
    </row>
    <row r="18" spans="2:12" ht="6" customHeight="1">
      <c r="B18" s="171"/>
      <c r="C18" s="160"/>
      <c r="D18" s="160"/>
      <c r="E18" s="160"/>
      <c r="F18" s="160"/>
      <c r="G18" s="124"/>
      <c r="H18" s="124"/>
      <c r="I18" s="182"/>
      <c r="J18" s="182"/>
      <c r="K18" s="568"/>
      <c r="L18" s="170"/>
    </row>
    <row r="19" spans="2:12" ht="13.5" customHeight="1">
      <c r="B19" s="171"/>
      <c r="C19" s="160"/>
      <c r="D19" s="160"/>
      <c r="E19" s="160"/>
      <c r="F19" s="160" t="s">
        <v>653</v>
      </c>
      <c r="G19" s="124"/>
      <c r="H19" s="124"/>
      <c r="I19" s="182" t="s">
        <v>699</v>
      </c>
      <c r="J19" s="190">
        <v>709</v>
      </c>
      <c r="K19" s="712">
        <f>+K13+K15-K16</f>
        <v>0</v>
      </c>
      <c r="L19" s="170"/>
    </row>
    <row r="20" spans="2:12" ht="9.75" customHeight="1" thickBot="1">
      <c r="B20" s="256"/>
      <c r="C20" s="187"/>
      <c r="D20" s="187"/>
      <c r="E20" s="187"/>
      <c r="F20" s="187"/>
      <c r="G20" s="196"/>
      <c r="H20" s="196"/>
      <c r="I20" s="259"/>
      <c r="J20" s="187"/>
      <c r="K20" s="569"/>
      <c r="L20" s="176"/>
    </row>
    <row r="21" spans="3:11" ht="4.5" customHeight="1" thickBot="1" thickTop="1">
      <c r="C21" s="360"/>
      <c r="D21" s="360"/>
      <c r="E21" s="360"/>
      <c r="F21" s="360"/>
      <c r="K21" s="570"/>
    </row>
    <row r="22" spans="2:12" ht="7.5" customHeight="1" thickTop="1">
      <c r="B22" s="253"/>
      <c r="C22" s="167"/>
      <c r="D22" s="167"/>
      <c r="E22" s="167"/>
      <c r="F22" s="167"/>
      <c r="G22" s="254"/>
      <c r="H22" s="254"/>
      <c r="I22" s="263"/>
      <c r="J22" s="167"/>
      <c r="K22" s="571"/>
      <c r="L22" s="168"/>
    </row>
    <row r="23" spans="2:12" ht="13.5" customHeight="1">
      <c r="B23" s="171"/>
      <c r="C23" s="160" t="s">
        <v>149</v>
      </c>
      <c r="D23" s="160"/>
      <c r="E23" s="160"/>
      <c r="F23" s="160"/>
      <c r="G23" s="124"/>
      <c r="H23" s="124"/>
      <c r="I23" s="185"/>
      <c r="J23" s="124"/>
      <c r="K23" s="558"/>
      <c r="L23" s="170"/>
    </row>
    <row r="24" spans="2:12" ht="6" customHeight="1">
      <c r="B24" s="171"/>
      <c r="C24" s="160"/>
      <c r="D24" s="160"/>
      <c r="E24" s="160"/>
      <c r="F24" s="160"/>
      <c r="G24" s="124"/>
      <c r="H24" s="124"/>
      <c r="I24" s="200"/>
      <c r="J24" s="124"/>
      <c r="K24" s="558"/>
      <c r="L24" s="170"/>
    </row>
    <row r="25" spans="2:12" ht="13.5" customHeight="1">
      <c r="B25" s="171"/>
      <c r="C25" s="160"/>
      <c r="D25" s="192" t="s">
        <v>633</v>
      </c>
      <c r="E25" s="160"/>
      <c r="F25" s="160"/>
      <c r="G25" s="124"/>
      <c r="H25" s="124"/>
      <c r="I25" s="182" t="s">
        <v>727</v>
      </c>
      <c r="J25" s="190">
        <v>713</v>
      </c>
      <c r="K25" s="712">
        <f>IF(OR('A1 - Identification'!F31="Yes",'A1 - Identification'!G31="Yes"),'A8 - Rents '!L35,0)</f>
        <v>0</v>
      </c>
      <c r="L25" s="170"/>
    </row>
    <row r="26" spans="2:12" ht="13.5" customHeight="1">
      <c r="B26" s="171"/>
      <c r="C26" s="160"/>
      <c r="D26" s="192" t="s">
        <v>165</v>
      </c>
      <c r="E26" s="160"/>
      <c r="F26" s="160"/>
      <c r="G26" s="124"/>
      <c r="H26" s="124"/>
      <c r="I26" s="182" t="s">
        <v>728</v>
      </c>
      <c r="J26" s="190">
        <v>714</v>
      </c>
      <c r="K26" s="712">
        <f>IF(OR('A1 - Identification'!F31="Yes",'A1 - Identification'!G31="Yes"),'A8 - Rents '!K35,0)</f>
        <v>0</v>
      </c>
      <c r="L26" s="170"/>
    </row>
    <row r="27" spans="2:12" ht="7.5" customHeight="1">
      <c r="B27" s="171"/>
      <c r="C27" s="160"/>
      <c r="D27" s="160"/>
      <c r="E27" s="160"/>
      <c r="F27" s="160"/>
      <c r="G27" s="124"/>
      <c r="H27" s="124"/>
      <c r="I27" s="182"/>
      <c r="J27" s="124"/>
      <c r="K27" s="558"/>
      <c r="L27" s="170"/>
    </row>
    <row r="28" spans="2:12" ht="13.5" customHeight="1">
      <c r="B28" s="171"/>
      <c r="C28" s="160"/>
      <c r="D28" s="192" t="s">
        <v>422</v>
      </c>
      <c r="E28" s="160"/>
      <c r="F28" s="160"/>
      <c r="G28" s="124"/>
      <c r="H28" s="124"/>
      <c r="I28" s="182"/>
      <c r="J28" s="190">
        <v>715</v>
      </c>
      <c r="K28" s="712">
        <f>IF(K25&lt;=K26,K25,K26)</f>
        <v>0</v>
      </c>
      <c r="L28" s="170"/>
    </row>
    <row r="29" spans="2:12" ht="6.75" customHeight="1">
      <c r="B29" s="171"/>
      <c r="C29" s="160"/>
      <c r="D29" s="192"/>
      <c r="E29" s="160"/>
      <c r="F29" s="160"/>
      <c r="G29" s="124"/>
      <c r="H29" s="124"/>
      <c r="I29" s="182"/>
      <c r="J29" s="124"/>
      <c r="K29" s="558"/>
      <c r="L29" s="170"/>
    </row>
    <row r="30" spans="2:12" ht="13.5" customHeight="1">
      <c r="B30" s="171"/>
      <c r="C30" s="160"/>
      <c r="D30" s="192" t="s">
        <v>172</v>
      </c>
      <c r="E30" s="160"/>
      <c r="F30" s="160"/>
      <c r="G30" s="124"/>
      <c r="H30" s="124"/>
      <c r="I30" s="182" t="s">
        <v>730</v>
      </c>
      <c r="J30" s="190">
        <v>718</v>
      </c>
      <c r="K30" s="712">
        <f>IF(OR('A1 - Identification'!F31="Yes",'A1 - Identification'!G31="Yes"),'A8 - Rents '!M35,0)</f>
        <v>0</v>
      </c>
      <c r="L30" s="170"/>
    </row>
    <row r="31" spans="2:12" ht="7.5" customHeight="1">
      <c r="B31" s="171"/>
      <c r="C31" s="160"/>
      <c r="D31" s="160"/>
      <c r="E31" s="160"/>
      <c r="F31" s="160"/>
      <c r="G31" s="124"/>
      <c r="H31" s="182"/>
      <c r="I31" s="203"/>
      <c r="J31" s="124"/>
      <c r="K31" s="558"/>
      <c r="L31" s="170"/>
    </row>
    <row r="32" spans="2:12" ht="13.5" customHeight="1" thickBot="1">
      <c r="B32" s="171" t="s">
        <v>0</v>
      </c>
      <c r="C32" s="160"/>
      <c r="D32" s="160"/>
      <c r="E32" s="160"/>
      <c r="F32" s="160" t="s">
        <v>123</v>
      </c>
      <c r="G32" s="124"/>
      <c r="H32" s="124"/>
      <c r="I32" s="182" t="s">
        <v>634</v>
      </c>
      <c r="J32" s="190">
        <v>719</v>
      </c>
      <c r="K32" s="713">
        <f>K28-K30</f>
        <v>0</v>
      </c>
      <c r="L32" s="170"/>
    </row>
    <row r="33" spans="2:12" ht="7.5" customHeight="1" thickBot="1" thickTop="1">
      <c r="B33" s="256"/>
      <c r="C33" s="187"/>
      <c r="D33" s="187"/>
      <c r="E33" s="187"/>
      <c r="F33" s="187"/>
      <c r="G33" s="196"/>
      <c r="H33" s="196"/>
      <c r="I33" s="219"/>
      <c r="J33" s="196"/>
      <c r="K33" s="569"/>
      <c r="L33" s="257"/>
    </row>
    <row r="34" spans="2:12" ht="12" customHeight="1" thickBot="1" thickTop="1">
      <c r="B34" s="971"/>
      <c r="C34" s="972"/>
      <c r="D34" s="973"/>
      <c r="E34" s="973"/>
      <c r="F34" s="973"/>
      <c r="G34" s="971"/>
      <c r="H34" s="971"/>
      <c r="I34" s="974"/>
      <c r="J34" s="975"/>
      <c r="K34" s="976"/>
      <c r="L34" s="977"/>
    </row>
    <row r="35" spans="2:12" ht="7.5" customHeight="1" thickTop="1">
      <c r="B35" s="253"/>
      <c r="C35" s="167"/>
      <c r="D35" s="167"/>
      <c r="E35" s="167"/>
      <c r="F35" s="167"/>
      <c r="G35" s="254"/>
      <c r="H35" s="254"/>
      <c r="I35" s="263"/>
      <c r="J35" s="167"/>
      <c r="K35" s="571"/>
      <c r="L35" s="168"/>
    </row>
    <row r="36" spans="2:12" ht="6.75" customHeight="1">
      <c r="B36" s="169"/>
      <c r="C36" s="160"/>
      <c r="D36" s="160"/>
      <c r="E36" s="160"/>
      <c r="F36" s="160"/>
      <c r="G36" s="160"/>
      <c r="H36" s="160"/>
      <c r="I36" s="200"/>
      <c r="J36" s="160"/>
      <c r="K36" s="558"/>
      <c r="L36" s="199"/>
    </row>
    <row r="37" spans="2:12" ht="12" customHeight="1">
      <c r="B37" s="179"/>
      <c r="C37" s="160" t="s">
        <v>654</v>
      </c>
      <c r="D37" s="160"/>
      <c r="E37" s="160"/>
      <c r="F37" s="160"/>
      <c r="G37" s="160"/>
      <c r="H37" s="160"/>
      <c r="I37" s="185"/>
      <c r="J37" s="182"/>
      <c r="K37" s="558"/>
      <c r="L37" s="199"/>
    </row>
    <row r="38" spans="2:12" ht="12" customHeight="1">
      <c r="B38" s="179"/>
      <c r="C38" s="160"/>
      <c r="D38" s="160" t="s">
        <v>48</v>
      </c>
      <c r="E38" s="160"/>
      <c r="F38" s="160"/>
      <c r="G38" s="160"/>
      <c r="H38" s="124"/>
      <c r="I38" s="182"/>
      <c r="J38" s="124"/>
      <c r="K38" s="558"/>
      <c r="L38" s="199"/>
    </row>
    <row r="39" spans="2:12" ht="12" customHeight="1">
      <c r="B39" s="179"/>
      <c r="C39" s="160"/>
      <c r="D39" s="160"/>
      <c r="E39" s="192" t="s">
        <v>660</v>
      </c>
      <c r="F39" s="160"/>
      <c r="G39" s="160"/>
      <c r="H39" s="124"/>
      <c r="I39" s="182" t="s">
        <v>671</v>
      </c>
      <c r="J39" s="190">
        <v>741</v>
      </c>
      <c r="K39" s="712">
        <f>IF(OR('A1 - Identification'!$F$31="Yes",'A1 - Identification'!$G$31="Yes"),'A4 - Operations'!N17,0)</f>
        <v>0</v>
      </c>
      <c r="L39" s="199"/>
    </row>
    <row r="40" spans="2:12" ht="12" customHeight="1">
      <c r="B40" s="179"/>
      <c r="C40" s="160"/>
      <c r="D40" s="160"/>
      <c r="E40" s="192" t="s">
        <v>668</v>
      </c>
      <c r="F40" s="160"/>
      <c r="G40" s="160"/>
      <c r="H40" s="124"/>
      <c r="I40" s="182" t="s">
        <v>672</v>
      </c>
      <c r="J40" s="190">
        <v>742</v>
      </c>
      <c r="K40" s="712">
        <f>IF(OR('A1 - Identification'!F31="Yes",'A1 - Identification'!G31="Yes"),'A4 - Operations'!N19+'A4 - Operations'!N20,0)</f>
        <v>0</v>
      </c>
      <c r="L40" s="199"/>
    </row>
    <row r="41" spans="2:12" ht="12" customHeight="1">
      <c r="B41" s="179"/>
      <c r="C41" s="160"/>
      <c r="D41" s="160"/>
      <c r="E41" s="192" t="s">
        <v>441</v>
      </c>
      <c r="F41" s="160"/>
      <c r="G41" s="160"/>
      <c r="H41" s="124"/>
      <c r="I41" s="182" t="s">
        <v>667</v>
      </c>
      <c r="J41" s="190">
        <v>743</v>
      </c>
      <c r="K41" s="712">
        <f>IF(OR('A1 - Identification'!$F$31="Yes",'A1 - Identification'!$G$31="Yes"),'A4 - Operations'!N32+'A9 - Part VII HSA Subsidy'!K19+'A9 - Part VII HSA Subsidy'!K32,0)</f>
        <v>0</v>
      </c>
      <c r="L41" s="199"/>
    </row>
    <row r="42" spans="2:12" ht="12" customHeight="1">
      <c r="B42" s="179"/>
      <c r="C42" s="160"/>
      <c r="D42" s="160"/>
      <c r="E42" s="192"/>
      <c r="F42" s="160" t="s">
        <v>661</v>
      </c>
      <c r="G42" s="160"/>
      <c r="H42" s="124"/>
      <c r="I42" s="182" t="s">
        <v>662</v>
      </c>
      <c r="J42" s="190">
        <v>744</v>
      </c>
      <c r="K42" s="714">
        <f>SUM(K39:K41)</f>
        <v>0</v>
      </c>
      <c r="L42" s="199"/>
    </row>
    <row r="43" spans="2:12" ht="12" customHeight="1">
      <c r="B43" s="179"/>
      <c r="C43" s="160"/>
      <c r="D43" s="160"/>
      <c r="E43" s="192"/>
      <c r="F43" s="160"/>
      <c r="G43" s="160"/>
      <c r="H43" s="124"/>
      <c r="I43" s="182"/>
      <c r="J43" s="160"/>
      <c r="K43" s="160"/>
      <c r="L43" s="199"/>
    </row>
    <row r="44" spans="2:12" ht="12" customHeight="1">
      <c r="B44" s="179"/>
      <c r="C44" s="160"/>
      <c r="D44" s="160" t="s">
        <v>55</v>
      </c>
      <c r="E44" s="192"/>
      <c r="F44" s="160"/>
      <c r="G44" s="160"/>
      <c r="H44" s="124"/>
      <c r="I44" s="182"/>
      <c r="J44" s="160"/>
      <c r="K44" s="160"/>
      <c r="L44" s="199"/>
    </row>
    <row r="45" spans="2:12" ht="12" customHeight="1">
      <c r="B45" s="179"/>
      <c r="C45" s="160"/>
      <c r="D45" s="160"/>
      <c r="E45" s="192" t="s">
        <v>663</v>
      </c>
      <c r="F45" s="160"/>
      <c r="G45" s="160"/>
      <c r="H45" s="124"/>
      <c r="I45" s="182" t="s">
        <v>664</v>
      </c>
      <c r="J45" s="190">
        <v>750</v>
      </c>
      <c r="K45" s="712">
        <f>IF(OR('A1 - Identification'!$F$31="Yes",'A1 - Identification'!$G$31="Yes"),'A4 - Operations'!N34,0)</f>
        <v>0</v>
      </c>
      <c r="L45" s="199"/>
    </row>
    <row r="46" spans="2:12" ht="12" customHeight="1">
      <c r="B46" s="179"/>
      <c r="C46" s="160"/>
      <c r="D46" s="160"/>
      <c r="E46" s="192"/>
      <c r="F46" s="160" t="s">
        <v>665</v>
      </c>
      <c r="G46" s="160"/>
      <c r="H46" s="124"/>
      <c r="I46" s="182" t="s">
        <v>666</v>
      </c>
      <c r="J46" s="190">
        <v>751</v>
      </c>
      <c r="K46" s="712">
        <f>+K42-K45</f>
        <v>0</v>
      </c>
      <c r="L46" s="199"/>
    </row>
    <row r="47" spans="2:12" ht="12" customHeight="1">
      <c r="B47" s="179"/>
      <c r="C47" s="160"/>
      <c r="D47" s="160"/>
      <c r="E47" s="192"/>
      <c r="F47" s="160"/>
      <c r="G47" s="160"/>
      <c r="H47" s="124"/>
      <c r="I47" s="182"/>
      <c r="J47" s="185"/>
      <c r="K47" s="185"/>
      <c r="L47" s="199"/>
    </row>
    <row r="48" spans="2:12" ht="12" customHeight="1">
      <c r="B48" s="179"/>
      <c r="C48" s="160"/>
      <c r="D48" s="160"/>
      <c r="E48" s="192" t="s">
        <v>244</v>
      </c>
      <c r="F48" s="160"/>
      <c r="G48" s="160"/>
      <c r="H48" s="124"/>
      <c r="I48" s="182" t="s">
        <v>718</v>
      </c>
      <c r="J48" s="190">
        <v>755</v>
      </c>
      <c r="K48" s="712">
        <f>MAX('D1 - Operating Reserve'!J31-'D1 - Operating Reserve'!J36)</f>
        <v>0</v>
      </c>
      <c r="L48" s="199"/>
    </row>
    <row r="49" spans="2:12" ht="12" customHeight="1">
      <c r="B49" s="179"/>
      <c r="C49" s="160"/>
      <c r="D49" s="160"/>
      <c r="E49" s="192"/>
      <c r="F49" s="160"/>
      <c r="G49" s="124"/>
      <c r="H49" s="124"/>
      <c r="I49" s="182"/>
      <c r="J49" s="160"/>
      <c r="K49" s="558"/>
      <c r="L49" s="199"/>
    </row>
    <row r="50" spans="2:12" ht="12" customHeight="1">
      <c r="B50" s="179"/>
      <c r="C50" s="160"/>
      <c r="D50" s="160"/>
      <c r="E50" s="192"/>
      <c r="F50" s="160" t="s">
        <v>583</v>
      </c>
      <c r="G50" s="160"/>
      <c r="H50" s="124"/>
      <c r="I50" s="182" t="s">
        <v>673</v>
      </c>
      <c r="J50" s="190">
        <v>759</v>
      </c>
      <c r="K50" s="703">
        <f>+IF(K46&lt;0,0,K46-K48)</f>
        <v>0</v>
      </c>
      <c r="L50" s="199"/>
    </row>
    <row r="51" spans="2:12" ht="12" customHeight="1">
      <c r="B51" s="179"/>
      <c r="C51" s="160"/>
      <c r="D51" s="160"/>
      <c r="E51" s="192"/>
      <c r="F51" s="160"/>
      <c r="G51" s="160"/>
      <c r="H51" s="124"/>
      <c r="I51" s="182"/>
      <c r="J51" s="124"/>
      <c r="K51" s="558"/>
      <c r="L51" s="199"/>
    </row>
    <row r="52" spans="2:12" ht="8.25" customHeight="1">
      <c r="B52" s="171"/>
      <c r="C52" s="160"/>
      <c r="D52" s="160"/>
      <c r="E52" s="160"/>
      <c r="F52" s="160"/>
      <c r="G52" s="160"/>
      <c r="H52" s="124"/>
      <c r="I52" s="182"/>
      <c r="J52" s="124"/>
      <c r="K52" s="558"/>
      <c r="L52" s="170"/>
    </row>
    <row r="53" spans="2:12" ht="12.75" customHeight="1">
      <c r="B53" s="171"/>
      <c r="C53" s="160"/>
      <c r="D53" s="160" t="s">
        <v>166</v>
      </c>
      <c r="E53" s="160"/>
      <c r="F53" s="160"/>
      <c r="G53" s="124"/>
      <c r="H53" s="124"/>
      <c r="I53" s="182" t="s">
        <v>674</v>
      </c>
      <c r="J53" s="190">
        <v>760</v>
      </c>
      <c r="K53" s="712">
        <f>ROUND(K50/2,0)</f>
        <v>0</v>
      </c>
      <c r="L53" s="170"/>
    </row>
    <row r="54" spans="2:12" ht="7.5" customHeight="1">
      <c r="B54" s="171"/>
      <c r="C54" s="160"/>
      <c r="D54" s="160"/>
      <c r="E54" s="160"/>
      <c r="F54" s="160"/>
      <c r="G54" s="160"/>
      <c r="H54" s="124"/>
      <c r="I54" s="182"/>
      <c r="J54" s="124"/>
      <c r="K54" s="558"/>
      <c r="L54" s="170"/>
    </row>
    <row r="55" spans="2:12" ht="13.5" customHeight="1">
      <c r="B55" s="171"/>
      <c r="C55" s="160"/>
      <c r="D55" s="160" t="s">
        <v>679</v>
      </c>
      <c r="E55" s="160"/>
      <c r="F55" s="160"/>
      <c r="G55" s="124"/>
      <c r="H55" s="124"/>
      <c r="I55" s="182" t="s">
        <v>680</v>
      </c>
      <c r="J55" s="190">
        <v>764</v>
      </c>
      <c r="K55" s="991">
        <v>0</v>
      </c>
      <c r="L55" s="170"/>
    </row>
    <row r="56" spans="2:12" ht="7.5" customHeight="1">
      <c r="B56" s="171"/>
      <c r="C56" s="160"/>
      <c r="D56" s="160"/>
      <c r="E56" s="160"/>
      <c r="F56" s="160"/>
      <c r="G56" s="124"/>
      <c r="H56" s="182"/>
      <c r="I56" s="203"/>
      <c r="J56" s="124"/>
      <c r="K56" s="558"/>
      <c r="L56" s="170"/>
    </row>
    <row r="57" spans="2:12" ht="13.5" customHeight="1" thickBot="1">
      <c r="B57" s="171"/>
      <c r="C57" s="160"/>
      <c r="D57" s="160"/>
      <c r="E57" s="160"/>
      <c r="F57" s="160" t="s">
        <v>248</v>
      </c>
      <c r="G57" s="124"/>
      <c r="H57" s="124"/>
      <c r="I57" s="182" t="s">
        <v>675</v>
      </c>
      <c r="J57" s="190">
        <v>769</v>
      </c>
      <c r="K57" s="713">
        <f>IF(K53-K55&gt;0,K53-K55,0)</f>
        <v>0</v>
      </c>
      <c r="L57" s="170"/>
    </row>
    <row r="58" spans="2:12" ht="7.5" customHeight="1" thickTop="1">
      <c r="B58" s="171"/>
      <c r="C58" s="160"/>
      <c r="D58" s="160"/>
      <c r="E58" s="160"/>
      <c r="F58" s="160"/>
      <c r="G58" s="160"/>
      <c r="H58" s="124"/>
      <c r="I58" s="182"/>
      <c r="J58" s="124"/>
      <c r="K58" s="558"/>
      <c r="L58" s="170"/>
    </row>
    <row r="59" spans="2:12" ht="9.75" customHeight="1" thickBot="1">
      <c r="B59" s="256"/>
      <c r="C59" s="187"/>
      <c r="D59" s="187"/>
      <c r="E59" s="187"/>
      <c r="F59" s="187"/>
      <c r="G59" s="187"/>
      <c r="H59" s="196"/>
      <c r="I59" s="259"/>
      <c r="J59" s="196"/>
      <c r="K59" s="569"/>
      <c r="L59" s="176"/>
    </row>
    <row r="60" spans="2:12" ht="11.25" customHeight="1" thickBot="1" thickTop="1">
      <c r="B60" s="807"/>
      <c r="C60" s="805" t="str">
        <f>+VersionDate</f>
        <v>MMAH 10/12</v>
      </c>
      <c r="D60" s="806"/>
      <c r="E60" s="806"/>
      <c r="F60" s="806"/>
      <c r="G60" s="807"/>
      <c r="H60" s="807"/>
      <c r="I60" s="808"/>
      <c r="J60" s="809"/>
      <c r="K60" s="810"/>
      <c r="L60" s="990"/>
    </row>
    <row r="61" spans="2:12" ht="9" customHeight="1" thickTop="1">
      <c r="B61" s="166"/>
      <c r="C61" s="167"/>
      <c r="D61" s="167"/>
      <c r="E61" s="167"/>
      <c r="F61" s="167"/>
      <c r="G61" s="167"/>
      <c r="H61" s="167"/>
      <c r="I61" s="167"/>
      <c r="J61" s="167"/>
      <c r="K61" s="571"/>
      <c r="L61" s="198"/>
    </row>
    <row r="62" spans="2:12" ht="6" customHeight="1">
      <c r="B62" s="169"/>
      <c r="C62" s="160"/>
      <c r="D62" s="160"/>
      <c r="E62" s="160"/>
      <c r="F62" s="160"/>
      <c r="G62" s="160"/>
      <c r="H62" s="160"/>
      <c r="I62" s="160"/>
      <c r="J62" s="160"/>
      <c r="K62" s="558"/>
      <c r="L62" s="199"/>
    </row>
    <row r="63" spans="2:12" ht="6" customHeight="1">
      <c r="B63" s="169"/>
      <c r="C63" s="160"/>
      <c r="D63" s="160"/>
      <c r="E63" s="160"/>
      <c r="F63" s="160"/>
      <c r="G63" s="160"/>
      <c r="H63" s="160"/>
      <c r="I63" s="160"/>
      <c r="J63" s="160"/>
      <c r="K63" s="558"/>
      <c r="L63" s="199"/>
    </row>
    <row r="64" spans="2:12" ht="6" customHeight="1">
      <c r="B64" s="169"/>
      <c r="C64" s="160"/>
      <c r="D64" s="160"/>
      <c r="E64" s="160"/>
      <c r="F64" s="160"/>
      <c r="G64" s="160"/>
      <c r="H64" s="160"/>
      <c r="I64" s="160"/>
      <c r="J64" s="160"/>
      <c r="K64" s="558"/>
      <c r="L64" s="199"/>
    </row>
    <row r="65" spans="2:12" ht="6" customHeight="1">
      <c r="B65" s="169"/>
      <c r="C65" s="160"/>
      <c r="D65" s="160"/>
      <c r="E65" s="160"/>
      <c r="F65" s="160"/>
      <c r="G65" s="160"/>
      <c r="H65" s="160"/>
      <c r="I65" s="160"/>
      <c r="J65" s="160"/>
      <c r="K65" s="558"/>
      <c r="L65" s="199"/>
    </row>
    <row r="66" spans="2:12" ht="19.5" customHeight="1">
      <c r="B66" s="531"/>
      <c r="C66" s="52"/>
      <c r="D66" s="52"/>
      <c r="E66" s="52"/>
      <c r="F66" s="532"/>
      <c r="G66" s="533"/>
      <c r="H66" s="533" t="s">
        <v>731</v>
      </c>
      <c r="I66" s="52"/>
      <c r="J66" s="52"/>
      <c r="K66" s="573"/>
      <c r="L66" s="534"/>
    </row>
    <row r="67" spans="2:12" ht="6" customHeight="1">
      <c r="B67" s="169"/>
      <c r="C67" s="160"/>
      <c r="D67" s="160"/>
      <c r="E67" s="160"/>
      <c r="F67" s="160"/>
      <c r="G67" s="160"/>
      <c r="H67" s="160"/>
      <c r="I67" s="160"/>
      <c r="J67" s="160"/>
      <c r="K67" s="558"/>
      <c r="L67" s="199"/>
    </row>
    <row r="68" spans="2:12" ht="6" customHeight="1">
      <c r="B68" s="169"/>
      <c r="C68" s="160"/>
      <c r="D68" s="160"/>
      <c r="E68" s="160"/>
      <c r="F68" s="160"/>
      <c r="G68" s="160"/>
      <c r="H68" s="160"/>
      <c r="I68" s="160"/>
      <c r="J68" s="160"/>
      <c r="K68" s="558"/>
      <c r="L68" s="199"/>
    </row>
    <row r="69" spans="2:12" ht="15.75" customHeight="1">
      <c r="B69" s="179"/>
      <c r="C69" s="160" t="s">
        <v>585</v>
      </c>
      <c r="D69" s="160"/>
      <c r="E69" s="160"/>
      <c r="F69" s="160"/>
      <c r="G69" s="160"/>
      <c r="H69" s="160"/>
      <c r="I69" s="182"/>
      <c r="J69" s="182"/>
      <c r="K69" s="558"/>
      <c r="L69" s="199"/>
    </row>
    <row r="70" spans="2:12" ht="6.75" customHeight="1">
      <c r="B70" s="171"/>
      <c r="C70" s="160"/>
      <c r="D70" s="160"/>
      <c r="E70" s="160"/>
      <c r="F70" s="160"/>
      <c r="G70" s="160"/>
      <c r="H70" s="160"/>
      <c r="I70" s="185"/>
      <c r="J70" s="266"/>
      <c r="K70" s="574"/>
      <c r="L70" s="199"/>
    </row>
    <row r="71" spans="2:12" ht="15.75" customHeight="1">
      <c r="B71" s="171"/>
      <c r="C71" s="160"/>
      <c r="D71" s="192" t="s">
        <v>653</v>
      </c>
      <c r="E71" s="160"/>
      <c r="F71" s="160"/>
      <c r="G71" s="160"/>
      <c r="H71" s="160"/>
      <c r="I71" s="182" t="s">
        <v>423</v>
      </c>
      <c r="J71" s="190">
        <v>771</v>
      </c>
      <c r="K71" s="703">
        <f>+K19</f>
        <v>0</v>
      </c>
      <c r="L71" s="199"/>
    </row>
    <row r="72" spans="2:12" ht="15.75" customHeight="1">
      <c r="B72" s="171"/>
      <c r="C72" s="160"/>
      <c r="D72" s="192" t="s">
        <v>123</v>
      </c>
      <c r="E72" s="160"/>
      <c r="F72" s="160"/>
      <c r="G72" s="160"/>
      <c r="H72" s="160"/>
      <c r="I72" s="182" t="s">
        <v>424</v>
      </c>
      <c r="J72" s="190">
        <v>772</v>
      </c>
      <c r="K72" s="703">
        <f>K32</f>
        <v>0</v>
      </c>
      <c r="L72" s="199"/>
    </row>
    <row r="73" spans="2:12" ht="15.75" customHeight="1">
      <c r="B73" s="171"/>
      <c r="C73" s="160"/>
      <c r="D73" s="192" t="s">
        <v>72</v>
      </c>
      <c r="E73" s="160"/>
      <c r="F73" s="160"/>
      <c r="G73" s="160"/>
      <c r="H73" s="160"/>
      <c r="I73" s="182" t="s">
        <v>682</v>
      </c>
      <c r="J73" s="190">
        <v>773</v>
      </c>
      <c r="K73" s="712">
        <f>IF(OR('A1 - Identification'!F31="Yes",'A1 - Identification'!G31="Yes"),+'A4 - Operations'!$N$32,0)</f>
        <v>0</v>
      </c>
      <c r="L73" s="199"/>
    </row>
    <row r="74" spans="2:12" ht="15.75" customHeight="1">
      <c r="B74" s="171"/>
      <c r="C74" s="160"/>
      <c r="D74" s="192" t="s">
        <v>228</v>
      </c>
      <c r="E74" s="160"/>
      <c r="F74" s="160"/>
      <c r="G74" s="160"/>
      <c r="H74" s="160"/>
      <c r="I74" s="182"/>
      <c r="J74" s="190">
        <v>774</v>
      </c>
      <c r="K74" s="701"/>
      <c r="L74" s="199"/>
    </row>
    <row r="75" spans="2:12" ht="6" customHeight="1">
      <c r="B75" s="171"/>
      <c r="C75" s="160"/>
      <c r="D75" s="160" t="s">
        <v>0</v>
      </c>
      <c r="E75" s="160"/>
      <c r="F75" s="160"/>
      <c r="G75" s="124"/>
      <c r="H75" s="124"/>
      <c r="I75" s="203"/>
      <c r="J75" s="262"/>
      <c r="K75" s="558"/>
      <c r="L75" s="133"/>
    </row>
    <row r="76" spans="2:12" ht="15.75" customHeight="1">
      <c r="B76" s="171"/>
      <c r="C76" s="160"/>
      <c r="D76" s="160" t="s">
        <v>0</v>
      </c>
      <c r="E76" s="160"/>
      <c r="F76" s="192" t="s">
        <v>53</v>
      </c>
      <c r="G76" s="160"/>
      <c r="H76" s="124"/>
      <c r="I76" s="182" t="s">
        <v>425</v>
      </c>
      <c r="J76" s="190">
        <v>779</v>
      </c>
      <c r="K76" s="712">
        <f>SUM(K71:K74)</f>
        <v>0</v>
      </c>
      <c r="L76" s="170"/>
    </row>
    <row r="77" spans="2:12" ht="6" customHeight="1">
      <c r="B77" s="171"/>
      <c r="C77" s="160"/>
      <c r="D77" s="160"/>
      <c r="E77" s="160"/>
      <c r="F77" s="160"/>
      <c r="G77" s="124"/>
      <c r="H77" s="124"/>
      <c r="I77" s="182"/>
      <c r="J77" s="182"/>
      <c r="K77" s="568"/>
      <c r="L77" s="170"/>
    </row>
    <row r="78" spans="2:12" ht="15.75" customHeight="1">
      <c r="B78" s="171"/>
      <c r="C78" s="160"/>
      <c r="D78" s="192" t="s">
        <v>55</v>
      </c>
      <c r="E78" s="192"/>
      <c r="F78" s="160"/>
      <c r="G78" s="124"/>
      <c r="H78" s="124"/>
      <c r="I78" s="182"/>
      <c r="J78" s="182"/>
      <c r="K78" s="568"/>
      <c r="L78" s="170"/>
    </row>
    <row r="79" spans="2:12" ht="15.75" customHeight="1">
      <c r="B79" s="171"/>
      <c r="C79" s="160"/>
      <c r="D79" s="192"/>
      <c r="E79" s="192" t="s">
        <v>167</v>
      </c>
      <c r="F79" s="160"/>
      <c r="G79" s="124"/>
      <c r="H79" s="124"/>
      <c r="I79" s="182" t="s">
        <v>719</v>
      </c>
      <c r="J79" s="190">
        <v>782</v>
      </c>
      <c r="K79" s="703">
        <f>+K57</f>
        <v>0</v>
      </c>
      <c r="L79" s="170"/>
    </row>
    <row r="80" spans="2:12" ht="15.75" customHeight="1">
      <c r="B80" s="171"/>
      <c r="C80" s="160"/>
      <c r="D80" s="192"/>
      <c r="E80" s="1008" t="s">
        <v>753</v>
      </c>
      <c r="F80" s="160"/>
      <c r="G80" s="124"/>
      <c r="H80" s="124"/>
      <c r="I80" s="182"/>
      <c r="J80" s="190">
        <v>783</v>
      </c>
      <c r="K80" s="700"/>
      <c r="L80" s="170"/>
    </row>
    <row r="81" spans="2:12" ht="6" customHeight="1">
      <c r="B81" s="171"/>
      <c r="C81" s="160"/>
      <c r="D81" s="160"/>
      <c r="E81" s="160"/>
      <c r="F81" s="160"/>
      <c r="G81" s="124"/>
      <c r="H81" s="124"/>
      <c r="I81" s="182"/>
      <c r="J81" s="160"/>
      <c r="K81" s="558"/>
      <c r="L81" s="170"/>
    </row>
    <row r="82" spans="2:12" ht="15.75" customHeight="1">
      <c r="B82" s="171"/>
      <c r="C82" s="160"/>
      <c r="D82" s="160"/>
      <c r="E82" s="160"/>
      <c r="F82" s="192" t="s">
        <v>53</v>
      </c>
      <c r="G82" s="124"/>
      <c r="H82" s="124"/>
      <c r="I82" s="182" t="s">
        <v>720</v>
      </c>
      <c r="J82" s="190">
        <v>785</v>
      </c>
      <c r="K82" s="703">
        <f>SUM(K79:K80)</f>
        <v>0</v>
      </c>
      <c r="L82" s="170"/>
    </row>
    <row r="83" spans="2:12" ht="6.75" customHeight="1">
      <c r="B83" s="171"/>
      <c r="C83" s="160"/>
      <c r="D83" s="160"/>
      <c r="E83" s="160"/>
      <c r="F83" s="160"/>
      <c r="G83" s="124"/>
      <c r="H83" s="124"/>
      <c r="I83" s="203"/>
      <c r="J83" s="124"/>
      <c r="K83" s="558"/>
      <c r="L83" s="170"/>
    </row>
    <row r="84" spans="2:12" ht="15.75" customHeight="1" thickBot="1">
      <c r="B84" s="171"/>
      <c r="C84" s="160"/>
      <c r="D84" s="160"/>
      <c r="E84" s="160"/>
      <c r="F84" s="160" t="s">
        <v>441</v>
      </c>
      <c r="G84" s="124"/>
      <c r="H84" s="124"/>
      <c r="I84" s="182" t="s">
        <v>426</v>
      </c>
      <c r="J84" s="190">
        <v>789</v>
      </c>
      <c r="K84" s="704">
        <f>+K76-K82</f>
        <v>0</v>
      </c>
      <c r="L84" s="170"/>
    </row>
    <row r="85" spans="2:12" ht="9" customHeight="1" thickBot="1" thickTop="1">
      <c r="B85" s="256"/>
      <c r="C85" s="187"/>
      <c r="D85" s="187"/>
      <c r="E85" s="187"/>
      <c r="F85" s="187"/>
      <c r="G85" s="196"/>
      <c r="H85" s="196"/>
      <c r="I85" s="259"/>
      <c r="J85" s="196"/>
      <c r="K85" s="569"/>
      <c r="L85" s="176"/>
    </row>
    <row r="86" spans="3:11" ht="8.25" customHeight="1" thickTop="1">
      <c r="C86" s="360"/>
      <c r="D86" s="360"/>
      <c r="E86" s="360"/>
      <c r="F86" s="360"/>
      <c r="K86" s="570"/>
    </row>
    <row r="87" spans="3:11" ht="8.25" customHeight="1" thickBot="1">
      <c r="C87" s="360"/>
      <c r="D87" s="360"/>
      <c r="E87" s="360"/>
      <c r="F87" s="360"/>
      <c r="I87" s="78"/>
      <c r="K87" s="570"/>
    </row>
    <row r="88" spans="2:12" ht="7.5" customHeight="1" thickTop="1">
      <c r="B88" s="253"/>
      <c r="C88" s="167"/>
      <c r="D88" s="167"/>
      <c r="E88" s="167"/>
      <c r="F88" s="167"/>
      <c r="G88" s="254"/>
      <c r="H88" s="254"/>
      <c r="I88" s="255"/>
      <c r="J88" s="254"/>
      <c r="K88" s="571"/>
      <c r="L88" s="168"/>
    </row>
    <row r="89" spans="2:12" ht="12.75">
      <c r="B89" s="171"/>
      <c r="C89" s="160" t="s">
        <v>348</v>
      </c>
      <c r="D89" s="160"/>
      <c r="E89" s="160"/>
      <c r="F89" s="160"/>
      <c r="G89" s="124"/>
      <c r="H89" s="124"/>
      <c r="I89" s="182"/>
      <c r="J89" s="124"/>
      <c r="K89" s="558"/>
      <c r="L89" s="170"/>
    </row>
    <row r="90" spans="2:12" ht="12.75">
      <c r="B90" s="171"/>
      <c r="C90" s="160"/>
      <c r="D90" s="160"/>
      <c r="E90" s="160"/>
      <c r="F90" s="160"/>
      <c r="G90" s="124"/>
      <c r="H90" s="124"/>
      <c r="I90" s="182"/>
      <c r="J90" s="124"/>
      <c r="K90" s="558"/>
      <c r="L90" s="170"/>
    </row>
    <row r="91" spans="2:12" ht="15.75" customHeight="1">
      <c r="B91" s="171"/>
      <c r="C91" s="192" t="s">
        <v>73</v>
      </c>
      <c r="D91" s="160"/>
      <c r="E91" s="160"/>
      <c r="F91" s="160"/>
      <c r="G91" s="124"/>
      <c r="H91" s="124"/>
      <c r="I91" s="182" t="s">
        <v>427</v>
      </c>
      <c r="J91" s="190">
        <v>791</v>
      </c>
      <c r="K91" s="712">
        <f>+K84</f>
        <v>0</v>
      </c>
      <c r="L91" s="170"/>
    </row>
    <row r="92" spans="2:12" ht="7.5" customHeight="1">
      <c r="B92" s="171"/>
      <c r="C92" s="192"/>
      <c r="D92" s="160"/>
      <c r="E92" s="160"/>
      <c r="F92" s="160"/>
      <c r="G92" s="124"/>
      <c r="H92" s="124"/>
      <c r="I92" s="182"/>
      <c r="J92" s="124"/>
      <c r="K92" s="558"/>
      <c r="L92" s="170"/>
    </row>
    <row r="93" spans="2:12" ht="12.75">
      <c r="B93" s="171"/>
      <c r="C93" s="192" t="s">
        <v>404</v>
      </c>
      <c r="D93" s="160"/>
      <c r="E93" s="160"/>
      <c r="F93" s="160"/>
      <c r="G93" s="124"/>
      <c r="H93" s="124"/>
      <c r="I93" s="182"/>
      <c r="J93" s="190">
        <v>792</v>
      </c>
      <c r="K93" s="700"/>
      <c r="L93" s="170"/>
    </row>
    <row r="94" spans="2:12" ht="12.75">
      <c r="B94" s="171"/>
      <c r="C94" s="160"/>
      <c r="D94" s="160"/>
      <c r="E94" s="160"/>
      <c r="F94" s="160"/>
      <c r="G94" s="124"/>
      <c r="H94" s="182"/>
      <c r="I94" s="203"/>
      <c r="J94" s="124"/>
      <c r="K94" s="558"/>
      <c r="L94" s="170"/>
    </row>
    <row r="95" spans="2:12" ht="15.75" customHeight="1" thickBot="1">
      <c r="B95" s="171" t="s">
        <v>0</v>
      </c>
      <c r="C95" s="160" t="s">
        <v>284</v>
      </c>
      <c r="D95" s="160"/>
      <c r="E95" s="160"/>
      <c r="F95" s="160"/>
      <c r="G95" s="160"/>
      <c r="H95" s="160"/>
      <c r="I95" s="160"/>
      <c r="J95" s="190">
        <v>795</v>
      </c>
      <c r="K95" s="713">
        <f>K91-K93</f>
        <v>0</v>
      </c>
      <c r="L95" s="170"/>
    </row>
    <row r="96" spans="2:12" ht="6" customHeight="1" thickBot="1" thickTop="1">
      <c r="B96" s="256"/>
      <c r="C96" s="196"/>
      <c r="D96" s="196"/>
      <c r="E96" s="196"/>
      <c r="F96" s="196"/>
      <c r="G96" s="196"/>
      <c r="H96" s="196"/>
      <c r="I96" s="175"/>
      <c r="J96" s="175"/>
      <c r="K96" s="398"/>
      <c r="L96" s="257"/>
    </row>
    <row r="97" spans="2:9" ht="10.5" customHeight="1" thickTop="1">
      <c r="B97" s="122"/>
      <c r="C97" s="122" t="str">
        <f>+VersionDate</f>
        <v>MMAH 10/12</v>
      </c>
      <c r="I97" s="78"/>
    </row>
    <row r="102" ht="12.75">
      <c r="I102" s="78"/>
    </row>
    <row r="103" ht="12.75">
      <c r="I103" s="78"/>
    </row>
    <row r="104" ht="12.75">
      <c r="I104" s="78"/>
    </row>
    <row r="105" ht="12.75">
      <c r="I105" s="78"/>
    </row>
    <row r="106" ht="12.75">
      <c r="I106" s="78"/>
    </row>
    <row r="107" ht="12.75">
      <c r="I107" s="78"/>
    </row>
    <row r="108" ht="12.75">
      <c r="I108" s="78"/>
    </row>
    <row r="109" ht="12.75">
      <c r="I109" s="78"/>
    </row>
    <row r="110" ht="12.75">
      <c r="I110" s="78"/>
    </row>
    <row r="111" ht="12.75">
      <c r="I111" s="78"/>
    </row>
    <row r="112" ht="12.75">
      <c r="I112" s="78"/>
    </row>
    <row r="113" ht="12.75">
      <c r="I113" s="78"/>
    </row>
    <row r="114" ht="12.75">
      <c r="I114" s="78"/>
    </row>
    <row r="115" ht="12.75">
      <c r="I115" s="78"/>
    </row>
    <row r="116" ht="12.75">
      <c r="I116" s="78"/>
    </row>
    <row r="117" ht="12.75">
      <c r="I117" s="78"/>
    </row>
    <row r="118" ht="12.75">
      <c r="I118" s="78"/>
    </row>
    <row r="119" ht="12.75">
      <c r="I119" s="78"/>
    </row>
    <row r="120" ht="12.75">
      <c r="I120" s="78"/>
    </row>
    <row r="121" ht="12.75">
      <c r="I121" s="78"/>
    </row>
    <row r="122" ht="12.75">
      <c r="I122" s="78"/>
    </row>
    <row r="123" ht="12.75">
      <c r="I123" s="78"/>
    </row>
    <row r="124" ht="12.75">
      <c r="I124" s="78"/>
    </row>
    <row r="125" ht="12.75">
      <c r="I125" s="78"/>
    </row>
    <row r="126" ht="12.75">
      <c r="I126" s="78"/>
    </row>
    <row r="127" ht="12.75">
      <c r="I127" s="78"/>
    </row>
    <row r="128" ht="12.75">
      <c r="I128" s="78"/>
    </row>
    <row r="129" ht="12.75">
      <c r="I129" s="78"/>
    </row>
    <row r="130" ht="12.75">
      <c r="I130" s="78"/>
    </row>
    <row r="131" ht="12.75">
      <c r="I131" s="78"/>
    </row>
    <row r="132" ht="12.75">
      <c r="I132" s="78"/>
    </row>
    <row r="133" ht="12.75">
      <c r="I133" s="78"/>
    </row>
    <row r="134" ht="12.75">
      <c r="I134" s="78"/>
    </row>
    <row r="135" ht="12.75">
      <c r="I135" s="78"/>
    </row>
    <row r="136" ht="12.75">
      <c r="I136" s="78"/>
    </row>
    <row r="137" ht="12.75">
      <c r="I137" s="78"/>
    </row>
    <row r="138" ht="12.75">
      <c r="I138" s="78"/>
    </row>
    <row r="139" ht="12.75">
      <c r="I139" s="78"/>
    </row>
    <row r="140" ht="12.75">
      <c r="I140" s="78"/>
    </row>
    <row r="141" ht="12.75">
      <c r="I141" s="78"/>
    </row>
    <row r="142" ht="12.75">
      <c r="I142" s="78"/>
    </row>
    <row r="143" ht="12.75">
      <c r="I143" s="78"/>
    </row>
    <row r="144" ht="12.75">
      <c r="I144" s="78"/>
    </row>
    <row r="145" ht="12.75">
      <c r="I145" s="78"/>
    </row>
    <row r="146" ht="12.75">
      <c r="I146" s="78"/>
    </row>
    <row r="147" ht="12.75">
      <c r="I147" s="78"/>
    </row>
    <row r="148" ht="12.75">
      <c r="I148" s="78"/>
    </row>
    <row r="149" ht="12.75">
      <c r="I149" s="78"/>
    </row>
    <row r="150" ht="12.75">
      <c r="I150" s="78"/>
    </row>
    <row r="151" ht="12.75">
      <c r="I151" s="78"/>
    </row>
    <row r="152" ht="12.75">
      <c r="I152" s="78"/>
    </row>
    <row r="153" ht="12.75">
      <c r="I153" s="78"/>
    </row>
    <row r="154" ht="12.75">
      <c r="I154" s="78"/>
    </row>
    <row r="155" ht="12.75">
      <c r="I155" s="78"/>
    </row>
    <row r="156" ht="12.75">
      <c r="I156" s="78"/>
    </row>
    <row r="157" ht="12.75">
      <c r="I157" s="78"/>
    </row>
    <row r="158" ht="12.75">
      <c r="I158" s="78"/>
    </row>
    <row r="159" ht="12.75">
      <c r="I159" s="78"/>
    </row>
    <row r="160" ht="12.75">
      <c r="I160" s="78"/>
    </row>
    <row r="161" ht="12.75">
      <c r="I161" s="78"/>
    </row>
    <row r="162" ht="12.75">
      <c r="I162" s="78"/>
    </row>
    <row r="163" ht="12.75">
      <c r="I163" s="78"/>
    </row>
    <row r="164" ht="12.75">
      <c r="I164" s="78"/>
    </row>
    <row r="165" ht="12.75">
      <c r="I165" s="78"/>
    </row>
    <row r="166" ht="12.75">
      <c r="I166" s="78"/>
    </row>
    <row r="167" ht="12.75">
      <c r="I167" s="78"/>
    </row>
    <row r="168" ht="12.75">
      <c r="I168" s="78"/>
    </row>
    <row r="169" ht="12.75">
      <c r="I169" s="78"/>
    </row>
    <row r="170" ht="12.75">
      <c r="I170" s="78"/>
    </row>
    <row r="171" ht="12.75">
      <c r="I171" s="78"/>
    </row>
    <row r="172" ht="12.75">
      <c r="I172" s="78"/>
    </row>
    <row r="173" ht="12.75">
      <c r="I173" s="78"/>
    </row>
    <row r="174" ht="12.75">
      <c r="I174" s="78"/>
    </row>
    <row r="175" ht="12.75">
      <c r="I175" s="78"/>
    </row>
    <row r="176" ht="12.75">
      <c r="I176" s="78"/>
    </row>
    <row r="177" ht="12.75">
      <c r="I177" s="78"/>
    </row>
    <row r="178" ht="12.75">
      <c r="I178" s="78"/>
    </row>
    <row r="179" ht="12.75">
      <c r="I179" s="78"/>
    </row>
    <row r="180" ht="12.75">
      <c r="I180" s="78"/>
    </row>
    <row r="181" ht="12.75">
      <c r="I181" s="78"/>
    </row>
    <row r="182" ht="12.75">
      <c r="I182" s="78"/>
    </row>
    <row r="183" ht="12.75">
      <c r="I183" s="78"/>
    </row>
    <row r="184" ht="12.75">
      <c r="I184" s="78"/>
    </row>
  </sheetData>
  <sheetProtection password="CCBE" sheet="1" selectLockedCells="1"/>
  <printOptions/>
  <pageMargins left="0.63" right="0.5" top="0.22" bottom="0.5" header="0" footer="0.25"/>
  <pageSetup fitToHeight="0" horizontalDpi="600" verticalDpi="600" orientation="portrait" scale="94" r:id="rId1"/>
  <rowBreaks count="1" manualBreakCount="1">
    <brk id="60" min="1" max="11" man="1"/>
  </rowBreaks>
  <colBreaks count="1" manualBreakCount="1">
    <brk id="1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Information Return - Social Housing</dc:title>
  <dc:subject/>
  <dc:creator>Stone, David (MAH)</dc:creator>
  <cp:keywords/>
  <dc:description/>
  <cp:lastModifiedBy>McNeil, Reet</cp:lastModifiedBy>
  <cp:lastPrinted>2012-10-25T20:10:08Z</cp:lastPrinted>
  <dcterms:created xsi:type="dcterms:W3CDTF">2000-10-10T17:26:54Z</dcterms:created>
  <dcterms:modified xsi:type="dcterms:W3CDTF">2018-09-20T17:19:37Z</dcterms:modified>
  <cp:category/>
  <cp:version/>
  <cp:contentType/>
  <cp:contentStatus/>
</cp:coreProperties>
</file>